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rd 12 Week standards" sheetId="1" r:id="rId4"/>
    <sheet state="visible" name="Bilingual 23rd 12 Week" sheetId="2" r:id="rId5"/>
    <sheet state="visible" name="ECSESPED 3rd 12 Week" sheetId="3" r:id="rId6"/>
  </sheets>
  <definedNames/>
  <calcPr/>
</workbook>
</file>

<file path=xl/sharedStrings.xml><?xml version="1.0" encoding="utf-8"?>
<sst xmlns="http://schemas.openxmlformats.org/spreadsheetml/2006/main" count="65" uniqueCount="32">
  <si>
    <t>Percent of Students at 100% Mastery</t>
  </si>
  <si>
    <t>Teacher</t>
  </si>
  <si>
    <t>11- Colors</t>
  </si>
  <si>
    <t>6- Shapes</t>
  </si>
  <si>
    <t>Count Objects 10</t>
  </si>
  <si>
    <t>Rote Count to 30</t>
  </si>
  <si>
    <t xml:space="preserve">10- Numerals </t>
  </si>
  <si>
    <t>20- Upper</t>
  </si>
  <si>
    <t>20- Lower</t>
  </si>
  <si>
    <t xml:space="preserve">20- Sounds </t>
  </si>
  <si>
    <t>Writing stage-6</t>
  </si>
  <si>
    <t>Syllables- 5</t>
  </si>
  <si>
    <t>Sentence Seg- 5</t>
  </si>
  <si>
    <t>Rhyming- 8-10</t>
  </si>
  <si>
    <t>Onset-rime- 5</t>
  </si>
  <si>
    <t>Elder</t>
  </si>
  <si>
    <t>Billings</t>
  </si>
  <si>
    <t>Gray</t>
  </si>
  <si>
    <t>Hernandez</t>
  </si>
  <si>
    <t>McCullough</t>
  </si>
  <si>
    <t>Scates</t>
  </si>
  <si>
    <t>Sharpen</t>
  </si>
  <si>
    <t>Smith</t>
  </si>
  <si>
    <t>Varnal</t>
  </si>
  <si>
    <t>Wyeth</t>
  </si>
  <si>
    <t xml:space="preserve">Zuniga </t>
  </si>
  <si>
    <t>EOY</t>
  </si>
  <si>
    <t>MOY</t>
  </si>
  <si>
    <t>BOY</t>
  </si>
  <si>
    <t>Average</t>
  </si>
  <si>
    <t xml:space="preserve">Oliver 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</si>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</sst>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rgb="FF000000"/>
      <name val="Arial"/>
      <scheme val="minor"/>
    </font>
    <font>
      <b/>
      <color rgb="FFFFFFFF"/>
      <name val="Arial"/>
      <scheme val="minor"/>
    </font>
    <font>
      <sz val="10.0"/>
      <color rgb="FFFFFFFF"/>
      <name val="Calibri"/>
    </font>
    <font>
      <b/>
      <sz val="10.0"/>
      <color theme="1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</font>
    <font>
      <b/>
      <color rgb="FFFF0000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3" fontId="3" numFmtId="0" xfId="0" applyAlignment="1" applyFont="1">
      <alignment horizontal="center" readingOrder="0"/>
    </xf>
    <xf borderId="0" fillId="3" fontId="3" numFmtId="0" xfId="0" applyAlignment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10" xfId="0" applyAlignment="1" applyBorder="1" applyFont="1" applyNumberFormat="1">
      <alignment horizontal="center" readingOrder="0"/>
    </xf>
    <xf borderId="1" fillId="0" fontId="5" numFmtId="10" xfId="0" applyAlignment="1" applyBorder="1" applyFont="1" applyNumberFormat="1">
      <alignment horizontal="center" vertical="bottom"/>
    </xf>
    <xf borderId="1" fillId="0" fontId="6" numFmtId="10" xfId="0" applyAlignment="1" applyBorder="1" applyFont="1" applyNumberFormat="1">
      <alignment horizontal="center" readingOrder="0"/>
    </xf>
    <xf borderId="1" fillId="0" fontId="6" numFmtId="10" xfId="0" applyAlignment="1" applyBorder="1" applyFont="1" applyNumberFormat="1">
      <alignment horizontal="center"/>
    </xf>
    <xf borderId="1" fillId="0" fontId="7" numFmtId="10" xfId="0" applyAlignment="1" applyBorder="1" applyFont="1" applyNumberFormat="1">
      <alignment horizontal="center" readingOrder="0" vertical="bottom"/>
    </xf>
    <xf borderId="1" fillId="0" fontId="7" numFmtId="10" xfId="0" applyAlignment="1" applyBorder="1" applyFont="1" applyNumberFormat="1">
      <alignment horizontal="center" vertical="bottom"/>
    </xf>
    <xf borderId="0" fillId="0" fontId="6" numFmtId="10" xfId="0" applyAlignment="1" applyFont="1" applyNumberFormat="1">
      <alignment horizontal="center" readingOrder="0"/>
    </xf>
    <xf borderId="1" fillId="0" fontId="5" numFmtId="10" xfId="0" applyAlignment="1" applyBorder="1" applyFont="1" applyNumberFormat="1">
      <alignment horizontal="center" readingOrder="0" vertical="bottom"/>
    </xf>
    <xf borderId="1" fillId="4" fontId="1" numFmtId="10" xfId="0" applyAlignment="1" applyBorder="1" applyFill="1" applyFont="1" applyNumberFormat="1">
      <alignment horizontal="center" readingOrder="0"/>
    </xf>
    <xf borderId="1" fillId="5" fontId="1" numFmtId="10" xfId="0" applyAlignment="1" applyBorder="1" applyFill="1" applyFont="1" applyNumberFormat="1">
      <alignment horizontal="center" readingOrder="0"/>
    </xf>
    <xf borderId="1" fillId="6" fontId="4" numFmtId="0" xfId="0" applyAlignment="1" applyBorder="1" applyFill="1" applyFont="1">
      <alignment readingOrder="0"/>
    </xf>
    <xf borderId="1" fillId="6" fontId="6" numFmtId="10" xfId="0" applyAlignment="1" applyBorder="1" applyFont="1" applyNumberFormat="1">
      <alignment horizontal="center" readingOrder="0"/>
    </xf>
    <xf borderId="1" fillId="4" fontId="7" numFmtId="10" xfId="0" applyAlignment="1" applyBorder="1" applyFont="1" applyNumberFormat="1">
      <alignment horizontal="center" vertical="bottom"/>
    </xf>
    <xf borderId="1" fillId="3" fontId="6" numFmtId="10" xfId="0" applyAlignment="1" applyBorder="1" applyFont="1" applyNumberFormat="1">
      <alignment horizontal="center"/>
    </xf>
    <xf borderId="1" fillId="5" fontId="6" numFmtId="10" xfId="0" applyAlignment="1" applyBorder="1" applyFont="1" applyNumberFormat="1">
      <alignment horizontal="center"/>
    </xf>
    <xf borderId="1" fillId="7" fontId="2" numFmtId="0" xfId="0" applyAlignment="1" applyBorder="1" applyFill="1" applyFont="1">
      <alignment horizontal="center" readingOrder="0"/>
    </xf>
    <xf borderId="1" fillId="7" fontId="2" numFmtId="10" xfId="0" applyAlignment="1" applyBorder="1" applyFont="1" applyNumberFormat="1">
      <alignment horizontal="center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0" fillId="0" fontId="8" numFmtId="0" xfId="0" applyAlignment="1" applyFont="1">
      <alignment horizontal="center" readingOrder="0"/>
    </xf>
    <xf borderId="0" fillId="0" fontId="6" numFmtId="0" xfId="0" applyFont="1"/>
    <xf borderId="0" fillId="0" fontId="5" numFmtId="10" xfId="0" applyAlignment="1" applyFont="1" applyNumberFormat="1">
      <alignment horizontal="center" vertical="bottom"/>
    </xf>
    <xf borderId="1" fillId="7" fontId="2" numFmtId="0" xfId="0" applyAlignment="1" applyBorder="1" applyFont="1">
      <alignment readingOrder="0"/>
    </xf>
    <xf borderId="2" fillId="0" fontId="5" numFmtId="10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EOY, MOY and BOY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'3rd 12 Week standards'!$A$14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'3rd 12 Week standards'!$B$2:$N$2</c:f>
            </c:strRef>
          </c:cat>
          <c:val>
            <c:numRef>
              <c:f>'3rd 12 Week standards'!$B$14:$N$14</c:f>
              <c:numCache/>
            </c:numRef>
          </c:val>
        </c:ser>
        <c:ser>
          <c:idx val="1"/>
          <c:order val="1"/>
          <c:tx>
            <c:strRef>
              <c:f>'3rd 12 Week standards'!$A$15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'3rd 12 Week standards'!$B$2:$N$2</c:f>
            </c:strRef>
          </c:cat>
          <c:val>
            <c:numRef>
              <c:f>'3rd 12 Week standards'!$B$15:$N$15</c:f>
              <c:numCache/>
            </c:numRef>
          </c:val>
        </c:ser>
        <c:ser>
          <c:idx val="2"/>
          <c:order val="2"/>
          <c:tx>
            <c:strRef>
              <c:f>'3rd 12 Week standards'!$A$16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'3rd 12 Week standards'!$B$2:$N$2</c:f>
            </c:strRef>
          </c:cat>
          <c:val>
            <c:numRef>
              <c:f>'3rd 12 Week standards'!$B$16:$N$16</c:f>
              <c:numCache/>
            </c:numRef>
          </c:val>
        </c:ser>
        <c:axId val="1537592907"/>
        <c:axId val="1456181957"/>
      </c:barChart>
      <c:catAx>
        <c:axId val="15375929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Teacher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6181957"/>
      </c:catAx>
      <c:valAx>
        <c:axId val="14561819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75929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16</xdr:row>
      <xdr:rowOff>57150</xdr:rowOff>
    </xdr:from>
    <xdr:ext cx="136398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9" max="9" width="16.88"/>
  </cols>
  <sheetData>
    <row r="1" hidden="1">
      <c r="A1" s="1" t="s">
        <v>0</v>
      </c>
    </row>
    <row r="2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>
      <c r="A3" s="5" t="s">
        <v>15</v>
      </c>
      <c r="B3" s="6">
        <f t="shared" ref="B3:D3" si="1">21/23</f>
        <v>0.9130434783</v>
      </c>
      <c r="C3" s="6">
        <f t="shared" si="1"/>
        <v>0.9130434783</v>
      </c>
      <c r="D3" s="6">
        <f t="shared" si="1"/>
        <v>0.9130434783</v>
      </c>
      <c r="E3" s="6">
        <f t="shared" ref="E3:F3" si="2">19/23</f>
        <v>0.8260869565</v>
      </c>
      <c r="F3" s="6">
        <f t="shared" si="2"/>
        <v>0.8260869565</v>
      </c>
      <c r="G3" s="6">
        <f t="shared" ref="G3:H3" si="3">20/23</f>
        <v>0.8695652174</v>
      </c>
      <c r="H3" s="6">
        <f t="shared" si="3"/>
        <v>0.8695652174</v>
      </c>
      <c r="I3" s="6">
        <f>21/23</f>
        <v>0.9130434783</v>
      </c>
      <c r="J3" s="6">
        <f>20/23</f>
        <v>0.8695652174</v>
      </c>
      <c r="K3" s="7">
        <f>19/23</f>
        <v>0.8260869565</v>
      </c>
      <c r="L3" s="7">
        <f>17/23</f>
        <v>0.7391304348</v>
      </c>
      <c r="M3" s="7">
        <f>18/23</f>
        <v>0.7826086957</v>
      </c>
      <c r="N3" s="7">
        <f>10/23</f>
        <v>0.4347826087</v>
      </c>
    </row>
    <row r="4">
      <c r="A4" s="5" t="s">
        <v>16</v>
      </c>
      <c r="B4" s="8">
        <f>18/21</f>
        <v>0.8571428571</v>
      </c>
      <c r="C4" s="9">
        <f>19/21</f>
        <v>0.9047619048</v>
      </c>
      <c r="D4" s="9">
        <f>20/21</f>
        <v>0.9523809524</v>
      </c>
      <c r="E4" s="9">
        <f>18/21</f>
        <v>0.8571428571</v>
      </c>
      <c r="F4" s="9">
        <f>15/21</f>
        <v>0.7142857143</v>
      </c>
      <c r="G4" s="9">
        <f>18/21</f>
        <v>0.8571428571</v>
      </c>
      <c r="H4" s="9">
        <f>15/21</f>
        <v>0.7142857143</v>
      </c>
      <c r="I4" s="9">
        <f>19/21</f>
        <v>0.9047619048</v>
      </c>
      <c r="J4" s="9">
        <f>21/21</f>
        <v>1</v>
      </c>
      <c r="K4" s="10">
        <f>13/21</f>
        <v>0.619047619</v>
      </c>
      <c r="L4" s="11">
        <f>12/21</f>
        <v>0.5714285714</v>
      </c>
      <c r="M4" s="11">
        <f>16/21</f>
        <v>0.7619047619</v>
      </c>
      <c r="N4" s="11">
        <f>14/21</f>
        <v>0.6666666667</v>
      </c>
    </row>
    <row r="5">
      <c r="A5" s="5" t="s">
        <v>17</v>
      </c>
      <c r="B5" s="9">
        <f>20/20</f>
        <v>1</v>
      </c>
      <c r="C5" s="9">
        <f t="shared" ref="C5:E5" si="4">18/20</f>
        <v>0.9</v>
      </c>
      <c r="D5" s="8">
        <f t="shared" si="4"/>
        <v>0.9</v>
      </c>
      <c r="E5" s="9">
        <f t="shared" si="4"/>
        <v>0.9</v>
      </c>
      <c r="F5" s="9">
        <f>17/20</f>
        <v>0.85</v>
      </c>
      <c r="G5" s="9">
        <f t="shared" ref="G5:I5" si="5">19/20</f>
        <v>0.95</v>
      </c>
      <c r="H5" s="9">
        <f t="shared" si="5"/>
        <v>0.95</v>
      </c>
      <c r="I5" s="9">
        <f t="shared" si="5"/>
        <v>0.95</v>
      </c>
      <c r="J5" s="9">
        <f>20/20</f>
        <v>1</v>
      </c>
      <c r="K5" s="9">
        <f>7/20</f>
        <v>0.35</v>
      </c>
      <c r="L5" s="9">
        <f>9/20</f>
        <v>0.45</v>
      </c>
      <c r="M5" s="9">
        <f>12/20</f>
        <v>0.6</v>
      </c>
      <c r="N5" s="9">
        <f>5/20</f>
        <v>0.25</v>
      </c>
    </row>
    <row r="6">
      <c r="A6" s="5" t="s">
        <v>18</v>
      </c>
      <c r="B6" s="12">
        <v>1.0</v>
      </c>
      <c r="C6" s="13">
        <v>1.0</v>
      </c>
      <c r="D6" s="13">
        <v>1.0</v>
      </c>
      <c r="E6" s="7">
        <f>19/21</f>
        <v>0.9047619048</v>
      </c>
      <c r="F6" s="13">
        <v>1.0</v>
      </c>
      <c r="G6" s="13">
        <v>1.0</v>
      </c>
      <c r="H6" s="7">
        <f>19/21</f>
        <v>0.9047619048</v>
      </c>
      <c r="I6" s="13">
        <v>1.0</v>
      </c>
      <c r="J6" s="14">
        <f>21/21</f>
        <v>1</v>
      </c>
      <c r="K6" s="13">
        <v>1.0</v>
      </c>
      <c r="L6" s="7">
        <f>12/21</f>
        <v>0.5714285714</v>
      </c>
      <c r="M6" s="7">
        <f>13/21</f>
        <v>0.619047619</v>
      </c>
      <c r="N6" s="15"/>
    </row>
    <row r="7">
      <c r="A7" s="5" t="s">
        <v>19</v>
      </c>
      <c r="B7" s="8">
        <f>(15/19)</f>
        <v>0.7894736842</v>
      </c>
      <c r="C7" s="9">
        <f t="shared" ref="C7:D7" si="6">(19/19)</f>
        <v>1</v>
      </c>
      <c r="D7" s="9">
        <f t="shared" si="6"/>
        <v>1</v>
      </c>
      <c r="E7" s="9">
        <f>(15/19)</f>
        <v>0.7894736842</v>
      </c>
      <c r="F7" s="8">
        <f>(16/19)</f>
        <v>0.8421052632</v>
      </c>
      <c r="G7" s="9">
        <f>(18/19)</f>
        <v>0.9473684211</v>
      </c>
      <c r="H7" s="9">
        <f>(17/19)</f>
        <v>0.8947368421</v>
      </c>
      <c r="I7" s="8">
        <f>(18/19)</f>
        <v>0.9473684211</v>
      </c>
      <c r="J7" s="9">
        <f>(18/19)</f>
        <v>0.9473684211</v>
      </c>
      <c r="K7" s="7">
        <f>(6/19)</f>
        <v>0.3157894737</v>
      </c>
      <c r="L7" s="7">
        <f>(1/19)</f>
        <v>0.05263157895</v>
      </c>
      <c r="M7" s="7">
        <f>(10/19)</f>
        <v>0.5263157895</v>
      </c>
      <c r="N7" s="7">
        <f>(7/19)</f>
        <v>0.3684210526</v>
      </c>
    </row>
    <row r="8">
      <c r="A8" s="5" t="s">
        <v>20</v>
      </c>
      <c r="B8" s="8">
        <f t="shared" ref="B8:C8" si="7">(11/11)</f>
        <v>1</v>
      </c>
      <c r="C8" s="8">
        <f t="shared" si="7"/>
        <v>1</v>
      </c>
      <c r="D8" s="8">
        <f t="shared" ref="D8:E8" si="8">(8/11)</f>
        <v>0.7272727273</v>
      </c>
      <c r="E8" s="9">
        <f t="shared" si="8"/>
        <v>0.7272727273</v>
      </c>
      <c r="F8" s="9">
        <f>(7/11)</f>
        <v>0.6363636364</v>
      </c>
      <c r="G8" s="9">
        <f t="shared" ref="G8:H8" si="9">(8/11)</f>
        <v>0.7272727273</v>
      </c>
      <c r="H8" s="9">
        <f t="shared" si="9"/>
        <v>0.7272727273</v>
      </c>
      <c r="I8" s="9">
        <f>(6/11)</f>
        <v>0.5454545455</v>
      </c>
      <c r="J8" s="9">
        <f>(10/11)</f>
        <v>0.9090909091</v>
      </c>
      <c r="K8" s="7">
        <f>(6/11)</f>
        <v>0.5454545455</v>
      </c>
      <c r="L8" s="7">
        <f>(5/11)</f>
        <v>0.4545454545</v>
      </c>
      <c r="M8" s="7">
        <f t="shared" ref="M8:N8" si="10">(7/11)</f>
        <v>0.6363636364</v>
      </c>
      <c r="N8" s="7">
        <f t="shared" si="10"/>
        <v>0.6363636364</v>
      </c>
    </row>
    <row r="9">
      <c r="A9" s="5" t="s">
        <v>21</v>
      </c>
      <c r="B9" s="8">
        <f t="shared" ref="B9:C9" si="11">15/17</f>
        <v>0.8823529412</v>
      </c>
      <c r="C9" s="8">
        <f t="shared" si="11"/>
        <v>0.8823529412</v>
      </c>
      <c r="D9" s="8">
        <f>14/17</f>
        <v>0.8235294118</v>
      </c>
      <c r="E9" s="9">
        <f>13/17</f>
        <v>0.7647058824</v>
      </c>
      <c r="F9" s="8">
        <f t="shared" ref="F9:G9" si="12">15/17</f>
        <v>0.8823529412</v>
      </c>
      <c r="G9" s="9">
        <f t="shared" si="12"/>
        <v>0.8823529412</v>
      </c>
      <c r="H9" s="9">
        <f>13/17</f>
        <v>0.7647058824</v>
      </c>
      <c r="I9" s="9">
        <f>15/17</f>
        <v>0.8823529412</v>
      </c>
      <c r="J9" s="9">
        <f>13/17</f>
        <v>0.7647058824</v>
      </c>
      <c r="K9" s="9">
        <f>11/17</f>
        <v>0.6470588235</v>
      </c>
      <c r="L9" s="9">
        <f>10/17</f>
        <v>0.5882352941</v>
      </c>
      <c r="M9" s="9">
        <f>12/17</f>
        <v>0.7058823529</v>
      </c>
      <c r="N9" s="9">
        <f>6/17</f>
        <v>0.3529411765</v>
      </c>
    </row>
    <row r="10">
      <c r="A10" s="5" t="s">
        <v>22</v>
      </c>
      <c r="B10" s="8">
        <f t="shared" ref="B10:E10" si="13">23/23</f>
        <v>1</v>
      </c>
      <c r="C10" s="8">
        <f t="shared" si="13"/>
        <v>1</v>
      </c>
      <c r="D10" s="8">
        <f t="shared" si="13"/>
        <v>1</v>
      </c>
      <c r="E10" s="9">
        <f t="shared" si="13"/>
        <v>1</v>
      </c>
      <c r="F10" s="9">
        <f>18/23</f>
        <v>0.7826086957</v>
      </c>
      <c r="G10" s="9">
        <f t="shared" ref="G10:H10" si="14">22/23</f>
        <v>0.9565217391</v>
      </c>
      <c r="H10" s="9">
        <f t="shared" si="14"/>
        <v>0.9565217391</v>
      </c>
      <c r="I10" s="9">
        <f t="shared" ref="I10:J10" si="15">23/23</f>
        <v>1</v>
      </c>
      <c r="J10" s="9">
        <f t="shared" si="15"/>
        <v>1</v>
      </c>
      <c r="K10" s="7">
        <f>16/23</f>
        <v>0.6956521739</v>
      </c>
      <c r="L10" s="7">
        <f>12/23</f>
        <v>0.5217391304</v>
      </c>
      <c r="M10" s="7">
        <f>16/23</f>
        <v>0.6956521739</v>
      </c>
      <c r="N10" s="7">
        <f>11/23</f>
        <v>0.4782608696</v>
      </c>
    </row>
    <row r="11">
      <c r="A11" s="16" t="s">
        <v>23</v>
      </c>
      <c r="B11" s="17">
        <v>1.0</v>
      </c>
      <c r="C11" s="17">
        <v>1.0</v>
      </c>
      <c r="D11" s="17">
        <f>21/22</f>
        <v>0.9545454545</v>
      </c>
      <c r="E11" s="17">
        <f>18/22</f>
        <v>0.8181818182</v>
      </c>
      <c r="F11" s="17">
        <f>22/22</f>
        <v>1</v>
      </c>
      <c r="G11" s="17">
        <v>1.0</v>
      </c>
      <c r="H11" s="17">
        <f t="shared" ref="H11:I11" si="16">21/22</f>
        <v>0.9545454545</v>
      </c>
      <c r="I11" s="17">
        <f t="shared" si="16"/>
        <v>0.9545454545</v>
      </c>
      <c r="J11" s="17">
        <v>1.0</v>
      </c>
      <c r="K11" s="11">
        <f>8/22</f>
        <v>0.3636363636</v>
      </c>
      <c r="L11" s="11">
        <f>5/22</f>
        <v>0.2272727273</v>
      </c>
      <c r="M11" s="18">
        <f>15/22</f>
        <v>0.6818181818</v>
      </c>
      <c r="N11" s="18">
        <f>8/22</f>
        <v>0.3636363636</v>
      </c>
    </row>
    <row r="12">
      <c r="A12" s="5" t="s">
        <v>24</v>
      </c>
      <c r="B12" s="8">
        <f t="shared" ref="B12:E12" si="17">(18/18)</f>
        <v>1</v>
      </c>
      <c r="C12" s="8">
        <f t="shared" si="17"/>
        <v>1</v>
      </c>
      <c r="D12" s="8">
        <f t="shared" si="17"/>
        <v>1</v>
      </c>
      <c r="E12" s="9">
        <f t="shared" si="17"/>
        <v>1</v>
      </c>
      <c r="F12" s="9">
        <f t="shared" ref="F12:G12" si="18">(15/18)</f>
        <v>0.8333333333</v>
      </c>
      <c r="G12" s="9">
        <f t="shared" si="18"/>
        <v>0.8333333333</v>
      </c>
      <c r="H12" s="9">
        <f>(16/18)</f>
        <v>0.8888888889</v>
      </c>
      <c r="I12" s="9">
        <f>(14/18)</f>
        <v>0.7777777778</v>
      </c>
      <c r="J12" s="9">
        <f>(18/18)</f>
        <v>1</v>
      </c>
      <c r="K12" s="7">
        <f>(13/18)</f>
        <v>0.7222222222</v>
      </c>
      <c r="L12" s="7">
        <f>(15/18)</f>
        <v>0.8333333333</v>
      </c>
      <c r="M12" s="7">
        <f>(7/18)</f>
        <v>0.3888888889</v>
      </c>
      <c r="N12" s="19"/>
    </row>
    <row r="13">
      <c r="A13" s="5" t="s">
        <v>25</v>
      </c>
      <c r="B13" s="9">
        <f>19/20</f>
        <v>0.95</v>
      </c>
      <c r="C13" s="9">
        <f>20/20</f>
        <v>1</v>
      </c>
      <c r="D13" s="9">
        <f>18/20</f>
        <v>0.9</v>
      </c>
      <c r="E13" s="9">
        <f>17/20</f>
        <v>0.85</v>
      </c>
      <c r="F13" s="9">
        <f>14/20</f>
        <v>0.7</v>
      </c>
      <c r="G13" s="9">
        <f t="shared" ref="G13:H13" si="19">17/20</f>
        <v>0.85</v>
      </c>
      <c r="H13" s="9">
        <f t="shared" si="19"/>
        <v>0.85</v>
      </c>
      <c r="I13" s="9">
        <f>18/20</f>
        <v>0.9</v>
      </c>
      <c r="J13" s="9">
        <f>19/20</f>
        <v>0.95</v>
      </c>
      <c r="K13" s="9">
        <f>20/20</f>
        <v>1</v>
      </c>
      <c r="L13" s="9">
        <f>0/20</f>
        <v>0</v>
      </c>
      <c r="M13" s="9">
        <f>10/20</f>
        <v>0.5</v>
      </c>
      <c r="N13" s="20"/>
    </row>
    <row r="14">
      <c r="A14" s="21" t="s">
        <v>26</v>
      </c>
      <c r="B14" s="22">
        <f t="shared" ref="B14:G14" si="20">AVERAGE(B3:B13)</f>
        <v>0.944728451</v>
      </c>
      <c r="C14" s="22">
        <f t="shared" si="20"/>
        <v>0.9636507567</v>
      </c>
      <c r="D14" s="22">
        <f t="shared" si="20"/>
        <v>0.9246156386</v>
      </c>
      <c r="E14" s="22">
        <f t="shared" si="20"/>
        <v>0.8579659846</v>
      </c>
      <c r="F14" s="22">
        <f t="shared" si="20"/>
        <v>0.82428514</v>
      </c>
      <c r="G14" s="22">
        <f t="shared" si="20"/>
        <v>0.8975961124</v>
      </c>
      <c r="H14" s="22">
        <f>Average(H3:H13)</f>
        <v>0.8613894882</v>
      </c>
      <c r="I14" s="22">
        <f t="shared" ref="I14:N14" si="21">average(I3:I13)</f>
        <v>0.8886640475</v>
      </c>
      <c r="J14" s="22">
        <f t="shared" si="21"/>
        <v>0.9491573118</v>
      </c>
      <c r="K14" s="22">
        <f t="shared" si="21"/>
        <v>0.644086198</v>
      </c>
      <c r="L14" s="22">
        <f t="shared" si="21"/>
        <v>0.4554313724</v>
      </c>
      <c r="M14" s="22">
        <f t="shared" si="21"/>
        <v>0.6271347364</v>
      </c>
      <c r="N14" s="22">
        <f t="shared" si="21"/>
        <v>0.4438840468</v>
      </c>
    </row>
    <row r="15">
      <c r="A15" s="23" t="s">
        <v>27</v>
      </c>
      <c r="B15" s="12">
        <v>0.949</v>
      </c>
      <c r="C15" s="12">
        <v>0.9081</v>
      </c>
      <c r="D15" s="12">
        <v>0.8438</v>
      </c>
      <c r="E15" s="12">
        <v>0.7603</v>
      </c>
      <c r="F15" s="12">
        <v>0.7979</v>
      </c>
      <c r="G15" s="12">
        <v>0.8275</v>
      </c>
      <c r="H15" s="12">
        <v>0.7294</v>
      </c>
      <c r="I15" s="12">
        <v>0.7947</v>
      </c>
      <c r="J15" s="12">
        <v>0.8802</v>
      </c>
      <c r="K15" s="12">
        <v>0.4158</v>
      </c>
      <c r="L15" s="12">
        <v>0.1519</v>
      </c>
      <c r="M15" s="12">
        <v>0.3291</v>
      </c>
      <c r="N15" s="12">
        <v>0.2044</v>
      </c>
    </row>
    <row r="16">
      <c r="A16" s="23" t="s">
        <v>28</v>
      </c>
      <c r="B16" s="12">
        <v>0.8503</v>
      </c>
      <c r="C16" s="12">
        <v>0.7284</v>
      </c>
      <c r="D16" s="12">
        <v>0.6755</v>
      </c>
      <c r="E16" s="12">
        <v>0.7489</v>
      </c>
      <c r="F16" s="12">
        <v>0.7101</v>
      </c>
      <c r="G16" s="12">
        <v>0.6078</v>
      </c>
      <c r="H16" s="12">
        <v>0.4335</v>
      </c>
      <c r="I16" s="12">
        <v>0.5668</v>
      </c>
      <c r="J16" s="12">
        <v>0.6274</v>
      </c>
      <c r="K16" s="24"/>
      <c r="L16" s="24"/>
      <c r="M16" s="24"/>
      <c r="N16" s="24"/>
    </row>
    <row r="17">
      <c r="A17" s="2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>
      <c r="A18" s="26"/>
      <c r="B18" s="26"/>
      <c r="C18" s="26"/>
      <c r="D18" s="26"/>
      <c r="E18" s="26"/>
      <c r="F18" s="26"/>
      <c r="G18" s="26"/>
    </row>
    <row r="19">
      <c r="A19" s="26"/>
      <c r="B19" s="26"/>
      <c r="C19" s="26"/>
      <c r="D19" s="26"/>
      <c r="E19" s="26"/>
      <c r="F19" s="26"/>
      <c r="G19" s="26"/>
    </row>
    <row r="20">
      <c r="A20" s="26"/>
      <c r="B20" s="26"/>
      <c r="C20" s="26"/>
      <c r="D20" s="26"/>
      <c r="E20" s="26"/>
      <c r="F20" s="26"/>
      <c r="G20" s="26"/>
    </row>
  </sheetData>
  <mergeCells count="2">
    <mergeCell ref="A1:E1"/>
    <mergeCell ref="A42:I46"/>
  </mergeCells>
  <conditionalFormatting sqref="J6:N6">
    <cfRule type="notContainsBlanks" dxfId="0" priority="1">
      <formula>LEN(TRIM(J6))&gt;0</formula>
    </cfRule>
  </conditionalFormatting>
  <printOptions gridLines="1" horizontalCentered="1"/>
  <pageMargins bottom="0.75" footer="0.0" header="0.0" left="0.7" right="0.7" top="0.75"/>
  <pageSetup scale="63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" t="s">
        <v>1</v>
      </c>
      <c r="B1" s="3" t="s">
        <v>2</v>
      </c>
      <c r="C1" s="3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>
      <c r="A2" s="5" t="s">
        <v>18</v>
      </c>
      <c r="B2" s="12">
        <v>1.0</v>
      </c>
      <c r="C2" s="13">
        <v>1.0</v>
      </c>
      <c r="D2" s="13">
        <v>1.0</v>
      </c>
      <c r="E2" s="7">
        <f>19/21</f>
        <v>0.9047619048</v>
      </c>
      <c r="F2" s="13">
        <v>1.0</v>
      </c>
      <c r="G2" s="13">
        <v>1.0</v>
      </c>
      <c r="H2" s="7">
        <f>19/21</f>
        <v>0.9047619048</v>
      </c>
      <c r="I2" s="13">
        <v>1.0</v>
      </c>
      <c r="J2" s="14">
        <v>1.0</v>
      </c>
      <c r="K2" s="13">
        <v>1.0</v>
      </c>
      <c r="L2" s="7">
        <f>12/21</f>
        <v>0.5714285714</v>
      </c>
      <c r="M2" s="7">
        <f>13/21</f>
        <v>0.619047619</v>
      </c>
      <c r="N2" s="15"/>
    </row>
    <row r="3">
      <c r="A3" s="5" t="s">
        <v>24</v>
      </c>
      <c r="B3" s="8">
        <v>1.0</v>
      </c>
      <c r="C3" s="8">
        <v>1.0</v>
      </c>
      <c r="D3" s="8">
        <v>1.0</v>
      </c>
      <c r="E3" s="8">
        <v>1.0</v>
      </c>
      <c r="F3" s="8">
        <v>0.8333</v>
      </c>
      <c r="G3" s="8">
        <v>0.8333</v>
      </c>
      <c r="H3" s="8">
        <v>0.8889</v>
      </c>
      <c r="I3" s="8">
        <v>0.7778</v>
      </c>
      <c r="J3" s="8">
        <v>1.0</v>
      </c>
      <c r="K3" s="27"/>
      <c r="L3" s="7"/>
      <c r="M3" s="7"/>
      <c r="N3" s="19"/>
    </row>
    <row r="4">
      <c r="A4" s="5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0"/>
    </row>
    <row r="5">
      <c r="A5" s="28" t="s">
        <v>29</v>
      </c>
      <c r="B5" s="22">
        <f t="shared" ref="B5:M5" si="1">AVERAGE(B2:B4)</f>
        <v>1</v>
      </c>
      <c r="C5" s="22">
        <f t="shared" si="1"/>
        <v>1</v>
      </c>
      <c r="D5" s="22">
        <f t="shared" si="1"/>
        <v>1</v>
      </c>
      <c r="E5" s="22">
        <f t="shared" si="1"/>
        <v>0.9523809524</v>
      </c>
      <c r="F5" s="22">
        <f t="shared" si="1"/>
        <v>0.91665</v>
      </c>
      <c r="G5" s="22">
        <f t="shared" si="1"/>
        <v>0.91665</v>
      </c>
      <c r="H5" s="22">
        <f t="shared" si="1"/>
        <v>0.8968309524</v>
      </c>
      <c r="I5" s="22">
        <f t="shared" si="1"/>
        <v>0.8889</v>
      </c>
      <c r="J5" s="22">
        <f t="shared" si="1"/>
        <v>1</v>
      </c>
      <c r="K5" s="22">
        <f t="shared" si="1"/>
        <v>1</v>
      </c>
      <c r="L5" s="22">
        <f t="shared" si="1"/>
        <v>0.5714285714</v>
      </c>
      <c r="M5" s="22">
        <f t="shared" si="1"/>
        <v>0.619047619</v>
      </c>
      <c r="N5" s="22" t="str">
        <f>average(#REF!)</f>
        <v>#REF!</v>
      </c>
    </row>
  </sheetData>
  <conditionalFormatting sqref="J2:N2">
    <cfRule type="notContainsBlanks" dxfId="0" priority="1">
      <formula>LEN(TRIM(J2))&gt;0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" t="s">
        <v>1</v>
      </c>
      <c r="B1" s="3" t="s">
        <v>2</v>
      </c>
      <c r="C1" s="3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>
      <c r="A2" s="5" t="s">
        <v>30</v>
      </c>
      <c r="B2" s="7">
        <f>(3/5)</f>
        <v>0.6</v>
      </c>
      <c r="C2" s="29">
        <f>(4/5)</f>
        <v>0.8</v>
      </c>
      <c r="D2" s="29">
        <f t="shared" ref="D2:E2" si="1">(0/5)</f>
        <v>0</v>
      </c>
      <c r="E2" s="29">
        <f t="shared" si="1"/>
        <v>0</v>
      </c>
      <c r="F2" s="29">
        <f>(4/5)</f>
        <v>0.8</v>
      </c>
      <c r="G2" s="29">
        <f t="shared" ref="G2:H2" si="2">(5/5)</f>
        <v>1</v>
      </c>
      <c r="H2" s="29">
        <f t="shared" si="2"/>
        <v>1</v>
      </c>
      <c r="I2" s="29">
        <f>(3/5)</f>
        <v>0.6</v>
      </c>
      <c r="J2" s="30">
        <f>(0/5)</f>
        <v>0</v>
      </c>
      <c r="K2" s="31">
        <v>0.0</v>
      </c>
      <c r="L2" s="31">
        <v>0.0</v>
      </c>
      <c r="M2" s="31">
        <v>0.0</v>
      </c>
      <c r="N2" s="31">
        <v>0.0</v>
      </c>
    </row>
    <row r="3">
      <c r="A3" s="5" t="s">
        <v>31</v>
      </c>
      <c r="B3" s="8"/>
      <c r="C3" s="8"/>
      <c r="D3" s="8"/>
      <c r="E3" s="9"/>
      <c r="F3" s="9"/>
      <c r="G3" s="9"/>
      <c r="H3" s="9"/>
      <c r="I3" s="9"/>
      <c r="J3" s="9"/>
      <c r="K3" s="27"/>
      <c r="L3" s="7"/>
      <c r="M3" s="7"/>
      <c r="N3" s="7"/>
    </row>
    <row r="4">
      <c r="A4" s="5" t="s">
        <v>31</v>
      </c>
      <c r="B4" s="8"/>
      <c r="C4" s="8"/>
      <c r="D4" s="8"/>
      <c r="E4" s="9"/>
      <c r="F4" s="8"/>
      <c r="G4" s="9"/>
      <c r="H4" s="9"/>
      <c r="I4" s="9"/>
      <c r="J4" s="9"/>
      <c r="K4" s="9"/>
      <c r="L4" s="9"/>
      <c r="M4" s="9"/>
      <c r="N4" s="9"/>
    </row>
    <row r="5">
      <c r="A5" s="28" t="s">
        <v>29</v>
      </c>
      <c r="B5" s="22">
        <f t="shared" ref="B5:N5" si="3">AVERAGE(B2:B4)</f>
        <v>0.6</v>
      </c>
      <c r="C5" s="22">
        <f t="shared" si="3"/>
        <v>0.8</v>
      </c>
      <c r="D5" s="22">
        <f t="shared" si="3"/>
        <v>0</v>
      </c>
      <c r="E5" s="22">
        <f t="shared" si="3"/>
        <v>0</v>
      </c>
      <c r="F5" s="22">
        <f t="shared" si="3"/>
        <v>0.8</v>
      </c>
      <c r="G5" s="22">
        <f t="shared" si="3"/>
        <v>1</v>
      </c>
      <c r="H5" s="22">
        <f t="shared" si="3"/>
        <v>1</v>
      </c>
      <c r="I5" s="22">
        <f t="shared" si="3"/>
        <v>0.6</v>
      </c>
      <c r="J5" s="22">
        <f t="shared" si="3"/>
        <v>0</v>
      </c>
      <c r="K5" s="22">
        <f t="shared" si="3"/>
        <v>0</v>
      </c>
      <c r="L5" s="22">
        <f t="shared" si="3"/>
        <v>0</v>
      </c>
      <c r="M5" s="22">
        <f t="shared" si="3"/>
        <v>0</v>
      </c>
      <c r="N5" s="22">
        <f t="shared" si="3"/>
        <v>0</v>
      </c>
    </row>
  </sheetData>
  <drawing r:id="rId1"/>
</worksheet>
</file>