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rstewman\Desktop\"/>
    </mc:Choice>
  </mc:AlternateContent>
  <xr:revisionPtr revIDLastSave="0" documentId="8_{5C25E172-F32D-40BD-84DA-07803C0102D1}" xr6:coauthVersionLast="36" xr6:coauthVersionMax="36" xr10:uidLastSave="{00000000-0000-0000-0000-000000000000}"/>
  <bookViews>
    <workbookView xWindow="0" yWindow="0" windowWidth="19200" windowHeight="6930" xr2:uid="{00000000-000D-0000-FFFF-FFFF00000000}"/>
  </bookViews>
  <sheets>
    <sheet name="Directions" sheetId="1" r:id="rId1"/>
    <sheet name="K-R" sheetId="2" r:id="rId2"/>
    <sheet name="1-R" sheetId="3" r:id="rId3"/>
    <sheet name="2-R" sheetId="4" r:id="rId4"/>
    <sheet name="3-R" sheetId="5" r:id="rId5"/>
    <sheet name="4-R" sheetId="6" r:id="rId6"/>
    <sheet name="5-R" sheetId="7" r:id="rId7"/>
    <sheet name="Reading E.S. Vertical Report" sheetId="8" r:id="rId8"/>
  </sheets>
  <calcPr calcId="191029"/>
</workbook>
</file>

<file path=xl/calcChain.xml><?xml version="1.0" encoding="utf-8"?>
<calcChain xmlns="http://schemas.openxmlformats.org/spreadsheetml/2006/main">
  <c r="BA25" i="8" l="1"/>
  <c r="AZ25" i="8"/>
  <c r="AY25" i="8"/>
  <c r="AX25" i="8"/>
  <c r="AW25" i="8"/>
  <c r="AV25" i="8"/>
  <c r="AU25" i="8"/>
  <c r="AK25" i="8"/>
  <c r="AJ25" i="8"/>
  <c r="AI25" i="8"/>
  <c r="AH25" i="8"/>
  <c r="AG25" i="8"/>
  <c r="AF25" i="8"/>
  <c r="AE25" i="8"/>
  <c r="AD25" i="8"/>
  <c r="AC25" i="8"/>
  <c r="BA24" i="8"/>
  <c r="AZ24" i="8"/>
  <c r="AY24" i="8"/>
  <c r="AX24" i="8"/>
  <c r="AW24" i="8"/>
  <c r="AV24" i="8"/>
  <c r="AU24" i="8"/>
  <c r="AK24" i="8"/>
  <c r="AI24" i="8"/>
  <c r="AH24" i="8"/>
  <c r="AG24" i="8"/>
  <c r="AF24" i="8"/>
  <c r="AE24" i="8"/>
  <c r="AD24" i="8"/>
  <c r="AC24" i="8"/>
  <c r="BA23" i="8"/>
  <c r="AZ23" i="8"/>
  <c r="AY23" i="8"/>
  <c r="AX23" i="8"/>
  <c r="AW23" i="8"/>
  <c r="AV23" i="8"/>
  <c r="AU23" i="8"/>
  <c r="AK23" i="8"/>
  <c r="AI23" i="8"/>
  <c r="AH23" i="8"/>
  <c r="AG23" i="8"/>
  <c r="AF23" i="8"/>
  <c r="AE23" i="8"/>
  <c r="AD23" i="8"/>
  <c r="AC23" i="8"/>
  <c r="S23" i="8"/>
  <c r="R23" i="8"/>
  <c r="Q23" i="8"/>
  <c r="P23" i="8"/>
  <c r="O23" i="8"/>
  <c r="N23" i="8"/>
  <c r="M23" i="8"/>
  <c r="L23" i="8"/>
  <c r="K23" i="8"/>
  <c r="J23" i="8"/>
  <c r="H23" i="8"/>
  <c r="G23" i="8"/>
  <c r="F23" i="8"/>
  <c r="E23" i="8"/>
  <c r="D23" i="8"/>
  <c r="C23" i="8"/>
  <c r="B23" i="8"/>
  <c r="BD22" i="8"/>
  <c r="BC22" i="8"/>
  <c r="BB22" i="8"/>
  <c r="BA22" i="8"/>
  <c r="AZ22" i="8"/>
  <c r="AY22" i="8"/>
  <c r="AX22" i="8"/>
  <c r="AW22" i="8"/>
  <c r="AV22" i="8"/>
  <c r="AU22" i="8"/>
  <c r="AT22" i="8"/>
  <c r="AS22" i="8"/>
  <c r="AR22" i="8"/>
  <c r="AQ22" i="8"/>
  <c r="AP22" i="8"/>
  <c r="AO22" i="8"/>
  <c r="AN22" i="8"/>
  <c r="AM22" i="8"/>
  <c r="AL22" i="8"/>
  <c r="AK22" i="8"/>
  <c r="AI22" i="8"/>
  <c r="AH22" i="8"/>
  <c r="AG22" i="8"/>
  <c r="AF22" i="8"/>
  <c r="AE22" i="8"/>
  <c r="AD22" i="8"/>
  <c r="AC22" i="8"/>
  <c r="AB22" i="8"/>
  <c r="AA22" i="8"/>
  <c r="Z22" i="8"/>
  <c r="Y22" i="8"/>
  <c r="X22" i="8"/>
  <c r="W22" i="8"/>
  <c r="V22" i="8"/>
  <c r="U22" i="8"/>
  <c r="T22" i="8"/>
  <c r="S22" i="8"/>
  <c r="Q22" i="8"/>
  <c r="P22" i="8"/>
  <c r="O22" i="8"/>
  <c r="N22" i="8"/>
  <c r="M22" i="8"/>
  <c r="L22" i="8"/>
  <c r="K22" i="8"/>
  <c r="J22" i="8"/>
  <c r="I22" i="8"/>
  <c r="H22" i="8"/>
  <c r="G22" i="8"/>
  <c r="F22" i="8"/>
  <c r="E22" i="8"/>
  <c r="D22" i="8"/>
  <c r="C22" i="8"/>
  <c r="B22" i="8"/>
  <c r="AK17" i="8"/>
  <c r="AI17" i="8"/>
  <c r="AH17" i="8"/>
  <c r="AG17" i="8"/>
  <c r="AF17" i="8"/>
  <c r="AE17" i="8"/>
  <c r="AD17" i="8"/>
  <c r="AC17" i="8"/>
  <c r="AK16" i="8"/>
  <c r="AJ16" i="8"/>
  <c r="AI16" i="8"/>
  <c r="AH16" i="8"/>
  <c r="AG16" i="8"/>
  <c r="AF16" i="8"/>
  <c r="AE16" i="8"/>
  <c r="AD16" i="8"/>
  <c r="AC16" i="8"/>
  <c r="BA15" i="8"/>
  <c r="AZ15" i="8"/>
  <c r="AY15" i="8"/>
  <c r="AX15" i="8"/>
  <c r="AW15" i="8"/>
  <c r="AV15" i="8"/>
  <c r="AU15" i="8"/>
  <c r="AK15" i="8"/>
  <c r="AI15" i="8"/>
  <c r="AH15" i="8"/>
  <c r="AG15" i="8"/>
  <c r="AF15" i="8"/>
  <c r="AE15" i="8"/>
  <c r="AD15" i="8"/>
  <c r="AC15" i="8"/>
  <c r="BC14" i="8"/>
  <c r="BB14" i="8"/>
  <c r="BA14" i="8"/>
  <c r="AZ14" i="8"/>
  <c r="AY14" i="8"/>
  <c r="AX14" i="8"/>
  <c r="AW14" i="8"/>
  <c r="AV14" i="8"/>
  <c r="AU14" i="8"/>
  <c r="AK14" i="8"/>
  <c r="AI14" i="8"/>
  <c r="AH14" i="8"/>
  <c r="AG14" i="8"/>
  <c r="AF14" i="8"/>
  <c r="AE14" i="8"/>
  <c r="AD14" i="8"/>
  <c r="AC14" i="8"/>
  <c r="S14" i="8"/>
  <c r="Q14" i="8"/>
  <c r="P14" i="8"/>
  <c r="O14" i="8"/>
  <c r="N14" i="8"/>
  <c r="M14" i="8"/>
  <c r="L14" i="8"/>
  <c r="K14" i="8"/>
  <c r="J14" i="8"/>
  <c r="H14" i="8"/>
  <c r="G14" i="8"/>
  <c r="F14" i="8"/>
  <c r="E14" i="8"/>
  <c r="D14" i="8"/>
  <c r="C14" i="8"/>
  <c r="B14" i="8"/>
  <c r="BD13" i="8"/>
  <c r="BA13" i="8"/>
  <c r="AZ13" i="8"/>
  <c r="AY13" i="8"/>
  <c r="AX13" i="8"/>
  <c r="AW13" i="8"/>
  <c r="AV13" i="8"/>
  <c r="AU13" i="8"/>
  <c r="AT13" i="8"/>
  <c r="AS13" i="8"/>
  <c r="AR13" i="8"/>
  <c r="AQ13" i="8"/>
  <c r="AP13" i="8"/>
  <c r="AO13" i="8"/>
  <c r="AN13" i="8"/>
  <c r="AM13" i="8"/>
  <c r="AL13" i="8"/>
  <c r="AK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H11" i="8"/>
  <c r="G11" i="8"/>
  <c r="F11" i="8"/>
  <c r="E11" i="8"/>
  <c r="D11" i="8"/>
  <c r="C11" i="8"/>
  <c r="B11" i="8"/>
  <c r="S10" i="8"/>
  <c r="Q10" i="8"/>
  <c r="P10" i="8"/>
  <c r="O10" i="8"/>
  <c r="N10" i="8"/>
  <c r="M10" i="8"/>
  <c r="L10" i="8"/>
  <c r="K10" i="8"/>
  <c r="H10" i="8"/>
  <c r="G10" i="8"/>
  <c r="F10" i="8"/>
  <c r="E10" i="8"/>
  <c r="D10" i="8"/>
  <c r="C10" i="8"/>
  <c r="B10" i="8"/>
  <c r="S9" i="8"/>
  <c r="Q9" i="8"/>
  <c r="P9" i="8"/>
  <c r="O9" i="8"/>
  <c r="N9" i="8"/>
  <c r="M9" i="8"/>
  <c r="L9" i="8"/>
  <c r="K9" i="8"/>
  <c r="H9" i="8"/>
  <c r="G9" i="8"/>
  <c r="F9" i="8"/>
  <c r="E9" i="8"/>
  <c r="D9" i="8"/>
  <c r="C9" i="8"/>
  <c r="B9" i="8"/>
  <c r="S8" i="8"/>
  <c r="Q8" i="8"/>
  <c r="P8" i="8"/>
  <c r="O8" i="8"/>
  <c r="N8" i="8"/>
  <c r="M8" i="8"/>
  <c r="L8" i="8"/>
  <c r="K8" i="8"/>
  <c r="H8" i="8"/>
  <c r="G8" i="8"/>
  <c r="F8" i="8"/>
  <c r="E8" i="8"/>
  <c r="D8" i="8"/>
  <c r="C8" i="8"/>
  <c r="B8" i="8"/>
  <c r="S7" i="8"/>
  <c r="Q7" i="8"/>
  <c r="P7" i="8"/>
  <c r="O7" i="8"/>
  <c r="N7" i="8"/>
  <c r="M7" i="8"/>
  <c r="L7" i="8"/>
  <c r="K7" i="8"/>
  <c r="H7" i="8"/>
  <c r="G7" i="8"/>
  <c r="F7" i="8"/>
  <c r="E7" i="8"/>
  <c r="D7" i="8"/>
  <c r="C7" i="8"/>
  <c r="B7" i="8"/>
  <c r="S6" i="8"/>
  <c r="Q6" i="8"/>
  <c r="P6" i="8"/>
  <c r="O6" i="8"/>
  <c r="N6" i="8"/>
  <c r="M6" i="8"/>
  <c r="L6" i="8"/>
  <c r="K6" i="8"/>
  <c r="J6" i="8"/>
  <c r="H6" i="8"/>
  <c r="G6" i="8"/>
  <c r="F6" i="8"/>
  <c r="E6" i="8"/>
  <c r="D6" i="8"/>
  <c r="C6" i="8"/>
  <c r="B6" i="8"/>
  <c r="AC5" i="8"/>
  <c r="S5" i="8"/>
  <c r="Q5" i="8"/>
  <c r="P5" i="8"/>
  <c r="O5" i="8"/>
  <c r="N5" i="8"/>
  <c r="M5" i="8"/>
  <c r="L5" i="8"/>
  <c r="K5" i="8"/>
  <c r="J5" i="8"/>
  <c r="H5" i="8"/>
  <c r="G5" i="8"/>
  <c r="F5" i="8"/>
  <c r="E5" i="8"/>
  <c r="D5" i="8"/>
  <c r="C5" i="8"/>
  <c r="B5" i="8"/>
  <c r="BC4" i="8"/>
  <c r="BB4" i="8"/>
  <c r="BA4" i="8"/>
  <c r="AZ4" i="8"/>
  <c r="AY4" i="8"/>
  <c r="AX4" i="8"/>
  <c r="AW4" i="8"/>
  <c r="AV4" i="8"/>
  <c r="AU4" i="8"/>
  <c r="AT4" i="8"/>
  <c r="AS4" i="8"/>
  <c r="AR4" i="8"/>
  <c r="AQ4" i="8"/>
  <c r="AP4" i="8"/>
  <c r="AO4" i="8"/>
  <c r="AN4" i="8"/>
  <c r="AM4" i="8"/>
  <c r="AL4" i="8"/>
  <c r="AK4" i="8"/>
  <c r="AJ4" i="8"/>
  <c r="AI4" i="8"/>
  <c r="AH4" i="8"/>
  <c r="AG4" i="8"/>
  <c r="AF4" i="8"/>
  <c r="AE4" i="8"/>
  <c r="AD4" i="8"/>
  <c r="AC4" i="8"/>
  <c r="AB4" i="8"/>
  <c r="AA4" i="8"/>
  <c r="Z4" i="8"/>
  <c r="Y4" i="8"/>
  <c r="X4" i="8"/>
  <c r="W4" i="8"/>
  <c r="V4" i="8"/>
  <c r="U4" i="8"/>
  <c r="T4" i="8"/>
  <c r="S4" i="8"/>
  <c r="Q4" i="8"/>
  <c r="P4" i="8"/>
  <c r="O4" i="8"/>
  <c r="N4" i="8"/>
  <c r="M4" i="8"/>
  <c r="L4" i="8"/>
  <c r="K4" i="8"/>
  <c r="J4" i="8"/>
  <c r="I4" i="8"/>
  <c r="H4" i="8"/>
  <c r="G4" i="8"/>
  <c r="F4" i="8"/>
  <c r="E4" i="8"/>
  <c r="D4" i="8"/>
  <c r="C4" i="8"/>
  <c r="B4" i="8"/>
  <c r="U58" i="7"/>
  <c r="T58" i="7"/>
  <c r="S58" i="7"/>
  <c r="R58" i="7"/>
  <c r="Q58" i="7"/>
  <c r="P58" i="7"/>
  <c r="O58" i="7"/>
  <c r="N58" i="7"/>
  <c r="M58" i="7"/>
  <c r="I58" i="7"/>
  <c r="F58" i="7"/>
  <c r="D58" i="7"/>
  <c r="U57" i="7"/>
  <c r="T57" i="7"/>
  <c r="S57" i="7"/>
  <c r="R57" i="7"/>
  <c r="Q57" i="7"/>
  <c r="P57" i="7"/>
  <c r="O57" i="7"/>
  <c r="N57" i="7"/>
  <c r="M57" i="7"/>
  <c r="U56" i="7"/>
  <c r="T56" i="7"/>
  <c r="S56" i="7"/>
  <c r="R56" i="7"/>
  <c r="Q56" i="7"/>
  <c r="P56" i="7"/>
  <c r="O56" i="7"/>
  <c r="N56" i="7"/>
  <c r="M56" i="7"/>
  <c r="G56" i="7"/>
  <c r="D56" i="7"/>
  <c r="U55" i="7"/>
  <c r="T55" i="7"/>
  <c r="S55" i="7"/>
  <c r="R55" i="7"/>
  <c r="Q55" i="7"/>
  <c r="P55" i="7"/>
  <c r="O55" i="7"/>
  <c r="N55" i="7"/>
  <c r="M55" i="7"/>
  <c r="I55" i="7"/>
  <c r="G55" i="7"/>
  <c r="F55" i="7"/>
  <c r="T54" i="7"/>
  <c r="E54" i="7"/>
  <c r="O54" i="7" s="1"/>
  <c r="U53" i="7"/>
  <c r="T53" i="7"/>
  <c r="S53" i="7"/>
  <c r="R53" i="7"/>
  <c r="Q53" i="7"/>
  <c r="P53" i="7"/>
  <c r="O53" i="7"/>
  <c r="N53" i="7"/>
  <c r="M53" i="7"/>
  <c r="K53" i="7"/>
  <c r="H53" i="7"/>
  <c r="G53" i="7"/>
  <c r="E53" i="7"/>
  <c r="D53" i="7"/>
  <c r="U52" i="7"/>
  <c r="T52" i="7"/>
  <c r="S52" i="7"/>
  <c r="R52" i="7"/>
  <c r="Q52" i="7"/>
  <c r="P52" i="7"/>
  <c r="O52" i="7"/>
  <c r="N52" i="7"/>
  <c r="M52" i="7"/>
  <c r="K52" i="7"/>
  <c r="I52" i="7"/>
  <c r="T51" i="7"/>
  <c r="Q51" i="7"/>
  <c r="P51" i="7"/>
  <c r="H51" i="7"/>
  <c r="R51" i="7" s="1"/>
  <c r="F51" i="7"/>
  <c r="E51" i="7"/>
  <c r="O51" i="7" s="1"/>
  <c r="T50" i="7"/>
  <c r="H50" i="7"/>
  <c r="R50" i="7" s="1"/>
  <c r="U49" i="7"/>
  <c r="T49" i="7"/>
  <c r="S49" i="7"/>
  <c r="R49" i="7"/>
  <c r="Q49" i="7"/>
  <c r="P49" i="7"/>
  <c r="O49" i="7"/>
  <c r="N49" i="7"/>
  <c r="M49" i="7"/>
  <c r="F49" i="7"/>
  <c r="U48" i="7"/>
  <c r="T48" i="7"/>
  <c r="S48" i="7"/>
  <c r="R48" i="7"/>
  <c r="Q48" i="7"/>
  <c r="P48" i="7"/>
  <c r="O48" i="7"/>
  <c r="N48" i="7"/>
  <c r="M48" i="7"/>
  <c r="H48" i="7"/>
  <c r="F48" i="7"/>
  <c r="E48" i="7"/>
  <c r="U47" i="7"/>
  <c r="T47" i="7"/>
  <c r="S47" i="7"/>
  <c r="R47" i="7"/>
  <c r="Q47" i="7"/>
  <c r="P47" i="7"/>
  <c r="O47" i="7"/>
  <c r="N47" i="7"/>
  <c r="M47" i="7"/>
  <c r="U46" i="7"/>
  <c r="T46" i="7"/>
  <c r="S46" i="7"/>
  <c r="R46" i="7"/>
  <c r="Q46" i="7"/>
  <c r="P46" i="7"/>
  <c r="O46" i="7"/>
  <c r="N46" i="7"/>
  <c r="M46" i="7"/>
  <c r="T45" i="7"/>
  <c r="I45" i="7"/>
  <c r="S45" i="7" s="1"/>
  <c r="U44" i="7"/>
  <c r="T44" i="7"/>
  <c r="S44" i="7"/>
  <c r="R44" i="7"/>
  <c r="Q44" i="7"/>
  <c r="P44" i="7"/>
  <c r="O44" i="7"/>
  <c r="N44" i="7"/>
  <c r="M44" i="7"/>
  <c r="G44" i="7"/>
  <c r="D44" i="7"/>
  <c r="U43" i="7"/>
  <c r="T43" i="7"/>
  <c r="S43" i="7"/>
  <c r="R43" i="7"/>
  <c r="Q43" i="7"/>
  <c r="P43" i="7"/>
  <c r="O43" i="7"/>
  <c r="N43" i="7"/>
  <c r="M43" i="7"/>
  <c r="K43" i="7"/>
  <c r="I43" i="7"/>
  <c r="G43" i="7"/>
  <c r="F43" i="7"/>
  <c r="T42" i="7"/>
  <c r="E42" i="7"/>
  <c r="O42" i="7" s="1"/>
  <c r="K41" i="7"/>
  <c r="H41" i="7"/>
  <c r="G41" i="7"/>
  <c r="I40" i="7"/>
  <c r="G40" i="7"/>
  <c r="F40" i="7"/>
  <c r="D40" i="7"/>
  <c r="U39" i="7"/>
  <c r="T39" i="7"/>
  <c r="S39" i="7"/>
  <c r="R39" i="7"/>
  <c r="Q39" i="7"/>
  <c r="P39" i="7"/>
  <c r="O39" i="7"/>
  <c r="N39" i="7"/>
  <c r="M39" i="7"/>
  <c r="I39" i="7"/>
  <c r="H39" i="7"/>
  <c r="U38" i="7"/>
  <c r="T38" i="7"/>
  <c r="S38" i="7"/>
  <c r="R38" i="7"/>
  <c r="Q38" i="7"/>
  <c r="P38" i="7"/>
  <c r="O38" i="7"/>
  <c r="N38" i="7"/>
  <c r="M38" i="7"/>
  <c r="G38" i="7"/>
  <c r="U37" i="7"/>
  <c r="T37" i="7"/>
  <c r="S37" i="7"/>
  <c r="R37" i="7"/>
  <c r="Q37" i="7"/>
  <c r="P37" i="7"/>
  <c r="O37" i="7"/>
  <c r="N37" i="7"/>
  <c r="M37" i="7"/>
  <c r="I37" i="7"/>
  <c r="G37" i="7"/>
  <c r="U36" i="7"/>
  <c r="T36" i="7"/>
  <c r="S36" i="7"/>
  <c r="R36" i="7"/>
  <c r="Q36" i="7"/>
  <c r="P36" i="7"/>
  <c r="O36" i="7"/>
  <c r="N36" i="7"/>
  <c r="M36" i="7"/>
  <c r="E36" i="7"/>
  <c r="U35" i="7"/>
  <c r="T35" i="7"/>
  <c r="S35" i="7"/>
  <c r="R35" i="7"/>
  <c r="Q35" i="7"/>
  <c r="P35" i="7"/>
  <c r="O35" i="7"/>
  <c r="N35" i="7"/>
  <c r="M35" i="7"/>
  <c r="U34" i="7"/>
  <c r="T34" i="7"/>
  <c r="S34" i="7"/>
  <c r="R34" i="7"/>
  <c r="Q34" i="7"/>
  <c r="P34" i="7"/>
  <c r="O34" i="7"/>
  <c r="N34" i="7"/>
  <c r="M34" i="7"/>
  <c r="H31" i="7"/>
  <c r="K31" i="7" s="1"/>
  <c r="D31" i="7"/>
  <c r="C29" i="7"/>
  <c r="H58" i="7" s="1"/>
  <c r="C28" i="7"/>
  <c r="I57" i="7" s="1"/>
  <c r="C27" i="7"/>
  <c r="F56" i="7" s="1"/>
  <c r="C26" i="7"/>
  <c r="K55" i="7" s="1"/>
  <c r="C25" i="7"/>
  <c r="D54" i="7" s="1"/>
  <c r="N54" i="7" s="1"/>
  <c r="C24" i="7"/>
  <c r="I53" i="7" s="1"/>
  <c r="C23" i="7"/>
  <c r="H52" i="7" s="1"/>
  <c r="C22" i="7"/>
  <c r="G51" i="7" s="1"/>
  <c r="C21" i="7"/>
  <c r="C20" i="7"/>
  <c r="E49" i="7" s="1"/>
  <c r="C19" i="7"/>
  <c r="K48" i="7" s="1"/>
  <c r="C18" i="7"/>
  <c r="C17" i="7"/>
  <c r="C16" i="7"/>
  <c r="C15" i="7"/>
  <c r="F44" i="7" s="1"/>
  <c r="C14" i="7"/>
  <c r="H43" i="7" s="1"/>
  <c r="C13" i="7"/>
  <c r="D42" i="7" s="1"/>
  <c r="N42" i="7" s="1"/>
  <c r="C12" i="7"/>
  <c r="I41" i="7" s="1"/>
  <c r="C11" i="7"/>
  <c r="H40" i="7" s="1"/>
  <c r="C10" i="7"/>
  <c r="K39" i="7" s="1"/>
  <c r="C9" i="7"/>
  <c r="C8" i="7"/>
  <c r="K37" i="7" s="1"/>
  <c r="C7" i="7"/>
  <c r="D36" i="7" s="1"/>
  <c r="C6" i="7"/>
  <c r="K35" i="7" s="1"/>
  <c r="C5" i="7"/>
  <c r="K34" i="7" s="1"/>
  <c r="U58" i="6"/>
  <c r="T58" i="6"/>
  <c r="S58" i="6"/>
  <c r="R58" i="6"/>
  <c r="Q58" i="6"/>
  <c r="P58" i="6"/>
  <c r="O58" i="6"/>
  <c r="N58" i="6"/>
  <c r="M58" i="6"/>
  <c r="I58" i="6"/>
  <c r="H58" i="6"/>
  <c r="G58" i="6"/>
  <c r="U57" i="6"/>
  <c r="T57" i="6"/>
  <c r="S57" i="6"/>
  <c r="R57" i="6"/>
  <c r="Q57" i="6"/>
  <c r="P57" i="6"/>
  <c r="O57" i="6"/>
  <c r="N57" i="6"/>
  <c r="M57" i="6"/>
  <c r="E57" i="6"/>
  <c r="U56" i="6"/>
  <c r="T56" i="6"/>
  <c r="S56" i="6"/>
  <c r="R56" i="6"/>
  <c r="Q56" i="6"/>
  <c r="P56" i="6"/>
  <c r="O56" i="6"/>
  <c r="N56" i="6"/>
  <c r="M56" i="6"/>
  <c r="U55" i="6"/>
  <c r="T55" i="6"/>
  <c r="S55" i="6"/>
  <c r="R55" i="6"/>
  <c r="Q55" i="6"/>
  <c r="P55" i="6"/>
  <c r="O55" i="6"/>
  <c r="N55" i="6"/>
  <c r="M55" i="6"/>
  <c r="U54" i="6"/>
  <c r="T54" i="6"/>
  <c r="S54" i="6"/>
  <c r="R54" i="6"/>
  <c r="Q54" i="6"/>
  <c r="P54" i="6"/>
  <c r="O54" i="6"/>
  <c r="N54" i="6"/>
  <c r="M54" i="6"/>
  <c r="U53" i="6"/>
  <c r="T53" i="6"/>
  <c r="S53" i="6"/>
  <c r="R53" i="6"/>
  <c r="Q53" i="6"/>
  <c r="P53" i="6"/>
  <c r="O53" i="6"/>
  <c r="N53" i="6"/>
  <c r="M53" i="6"/>
  <c r="K53" i="6"/>
  <c r="I53" i="6"/>
  <c r="H53" i="6"/>
  <c r="U52" i="6"/>
  <c r="T52" i="6"/>
  <c r="S52" i="6"/>
  <c r="R52" i="6"/>
  <c r="Q52" i="6"/>
  <c r="P52" i="6"/>
  <c r="O52" i="6"/>
  <c r="N52" i="6"/>
  <c r="M52" i="6"/>
  <c r="F52" i="6"/>
  <c r="E52" i="6"/>
  <c r="U51" i="6"/>
  <c r="T51" i="6"/>
  <c r="S51" i="6"/>
  <c r="R51" i="6"/>
  <c r="Q51" i="6"/>
  <c r="P51" i="6"/>
  <c r="O51" i="6"/>
  <c r="N51" i="6"/>
  <c r="M51" i="6"/>
  <c r="K51" i="6"/>
  <c r="I51" i="6"/>
  <c r="H51" i="6"/>
  <c r="G51" i="6"/>
  <c r="F51" i="6"/>
  <c r="E51" i="6"/>
  <c r="U50" i="6"/>
  <c r="T50" i="6"/>
  <c r="S50" i="6"/>
  <c r="R50" i="6"/>
  <c r="Q50" i="6"/>
  <c r="P50" i="6"/>
  <c r="O50" i="6"/>
  <c r="N50" i="6"/>
  <c r="M50" i="6"/>
  <c r="K50" i="6"/>
  <c r="D50" i="6"/>
  <c r="U49" i="6"/>
  <c r="T49" i="6"/>
  <c r="S49" i="6"/>
  <c r="R49" i="6"/>
  <c r="Q49" i="6"/>
  <c r="P49" i="6"/>
  <c r="O49" i="6"/>
  <c r="N49" i="6"/>
  <c r="M49" i="6"/>
  <c r="I49" i="6"/>
  <c r="H49" i="6"/>
  <c r="F49" i="6"/>
  <c r="E49" i="6"/>
  <c r="D49" i="6"/>
  <c r="U48" i="6"/>
  <c r="T48" i="6"/>
  <c r="S48" i="6"/>
  <c r="R48" i="6"/>
  <c r="Q48" i="6"/>
  <c r="P48" i="6"/>
  <c r="O48" i="6"/>
  <c r="N48" i="6"/>
  <c r="M48" i="6"/>
  <c r="K48" i="6"/>
  <c r="I48" i="6"/>
  <c r="H48" i="6"/>
  <c r="U47" i="6"/>
  <c r="T47" i="6"/>
  <c r="S47" i="6"/>
  <c r="R47" i="6"/>
  <c r="Q47" i="6"/>
  <c r="P47" i="6"/>
  <c r="O47" i="6"/>
  <c r="N47" i="6"/>
  <c r="M47" i="6"/>
  <c r="D47" i="6"/>
  <c r="U46" i="6"/>
  <c r="T46" i="6"/>
  <c r="S46" i="6"/>
  <c r="R46" i="6"/>
  <c r="Q46" i="6"/>
  <c r="P46" i="6"/>
  <c r="O46" i="6"/>
  <c r="N46" i="6"/>
  <c r="M46" i="6"/>
  <c r="I46" i="6"/>
  <c r="H46" i="6"/>
  <c r="G46" i="6"/>
  <c r="U45" i="6"/>
  <c r="T45" i="6"/>
  <c r="S45" i="6"/>
  <c r="R45" i="6"/>
  <c r="Q45" i="6"/>
  <c r="P45" i="6"/>
  <c r="O45" i="6"/>
  <c r="N45" i="6"/>
  <c r="M45" i="6"/>
  <c r="E45" i="6"/>
  <c r="D45" i="6"/>
  <c r="U44" i="6"/>
  <c r="T44" i="6"/>
  <c r="S44" i="6"/>
  <c r="R44" i="6"/>
  <c r="Q44" i="6"/>
  <c r="P44" i="6"/>
  <c r="O44" i="6"/>
  <c r="N44" i="6"/>
  <c r="M44" i="6"/>
  <c r="U43" i="6"/>
  <c r="T43" i="6"/>
  <c r="S43" i="6"/>
  <c r="R43" i="6"/>
  <c r="Q43" i="6"/>
  <c r="P43" i="6"/>
  <c r="O43" i="6"/>
  <c r="N43" i="6"/>
  <c r="M43" i="6"/>
  <c r="U42" i="6"/>
  <c r="T42" i="6"/>
  <c r="S42" i="6"/>
  <c r="R42" i="6"/>
  <c r="Q42" i="6"/>
  <c r="P42" i="6"/>
  <c r="O42" i="6"/>
  <c r="N42" i="6"/>
  <c r="M42" i="6"/>
  <c r="U41" i="6"/>
  <c r="T41" i="6"/>
  <c r="S41" i="6"/>
  <c r="R41" i="6"/>
  <c r="Q41" i="6"/>
  <c r="P41" i="6"/>
  <c r="O41" i="6"/>
  <c r="N41" i="6"/>
  <c r="M41" i="6"/>
  <c r="K41" i="6"/>
  <c r="I41" i="6"/>
  <c r="H41" i="6"/>
  <c r="U40" i="6"/>
  <c r="T40" i="6"/>
  <c r="S40" i="6"/>
  <c r="R40" i="6"/>
  <c r="Q40" i="6"/>
  <c r="P40" i="6"/>
  <c r="O40" i="6"/>
  <c r="N40" i="6"/>
  <c r="M40" i="6"/>
  <c r="F40" i="6"/>
  <c r="E40" i="6"/>
  <c r="D40" i="6"/>
  <c r="U39" i="6"/>
  <c r="T39" i="6"/>
  <c r="S39" i="6"/>
  <c r="R39" i="6"/>
  <c r="Q39" i="6"/>
  <c r="P39" i="6"/>
  <c r="O39" i="6"/>
  <c r="N39" i="6"/>
  <c r="M39" i="6"/>
  <c r="K39" i="6"/>
  <c r="I39" i="6"/>
  <c r="H39" i="6"/>
  <c r="G39" i="6"/>
  <c r="F39" i="6"/>
  <c r="E39" i="6"/>
  <c r="U38" i="6"/>
  <c r="T38" i="6"/>
  <c r="S38" i="6"/>
  <c r="R38" i="6"/>
  <c r="Q38" i="6"/>
  <c r="P38" i="6"/>
  <c r="O38" i="6"/>
  <c r="N38" i="6"/>
  <c r="M38" i="6"/>
  <c r="K38" i="6"/>
  <c r="D38" i="6"/>
  <c r="U37" i="6"/>
  <c r="T37" i="6"/>
  <c r="S37" i="6"/>
  <c r="R37" i="6"/>
  <c r="Q37" i="6"/>
  <c r="P37" i="6"/>
  <c r="O37" i="6"/>
  <c r="N37" i="6"/>
  <c r="M37" i="6"/>
  <c r="I37" i="6"/>
  <c r="H37" i="6"/>
  <c r="G37" i="6"/>
  <c r="F37" i="6"/>
  <c r="E37" i="6"/>
  <c r="D37" i="6"/>
  <c r="U36" i="6"/>
  <c r="T36" i="6"/>
  <c r="S36" i="6"/>
  <c r="R36" i="6"/>
  <c r="Q36" i="6"/>
  <c r="P36" i="6"/>
  <c r="O36" i="6"/>
  <c r="N36" i="6"/>
  <c r="M36" i="6"/>
  <c r="K36" i="6"/>
  <c r="I36" i="6"/>
  <c r="H36" i="6"/>
  <c r="D36" i="6"/>
  <c r="U35" i="6"/>
  <c r="T35" i="6"/>
  <c r="S35" i="6"/>
  <c r="R35" i="6"/>
  <c r="Q35" i="6"/>
  <c r="P35" i="6"/>
  <c r="O35" i="6"/>
  <c r="N35" i="6"/>
  <c r="M35" i="6"/>
  <c r="U34" i="6"/>
  <c r="T34" i="6"/>
  <c r="S34" i="6"/>
  <c r="R34" i="6"/>
  <c r="Q34" i="6"/>
  <c r="P34" i="6"/>
  <c r="O34" i="6"/>
  <c r="N34" i="6"/>
  <c r="M34" i="6"/>
  <c r="I34" i="6"/>
  <c r="H34" i="6"/>
  <c r="G34" i="6"/>
  <c r="H31" i="6"/>
  <c r="K31" i="6" s="1"/>
  <c r="D31" i="6"/>
  <c r="C29" i="6"/>
  <c r="K58" i="6" s="1"/>
  <c r="C28" i="6"/>
  <c r="D57" i="6" s="1"/>
  <c r="C27" i="6"/>
  <c r="C26" i="6"/>
  <c r="C25" i="6"/>
  <c r="C24" i="6"/>
  <c r="G53" i="6" s="1"/>
  <c r="C23" i="6"/>
  <c r="D52" i="6" s="1"/>
  <c r="C22" i="6"/>
  <c r="D51" i="6" s="1"/>
  <c r="C21" i="6"/>
  <c r="I50" i="6" s="1"/>
  <c r="C20" i="6"/>
  <c r="G49" i="6" s="1"/>
  <c r="C19" i="6"/>
  <c r="G48" i="6" s="1"/>
  <c r="C18" i="6"/>
  <c r="C17" i="6"/>
  <c r="K46" i="6" s="1"/>
  <c r="C16" i="6"/>
  <c r="K45" i="6" s="1"/>
  <c r="C15" i="6"/>
  <c r="C14" i="6"/>
  <c r="C13" i="6"/>
  <c r="C12" i="6"/>
  <c r="G41" i="6" s="1"/>
  <c r="C11" i="6"/>
  <c r="K40" i="6" s="1"/>
  <c r="C10" i="6"/>
  <c r="D39" i="6" s="1"/>
  <c r="C9" i="6"/>
  <c r="I38" i="6" s="1"/>
  <c r="C8" i="6"/>
  <c r="K37" i="6" s="1"/>
  <c r="C7" i="6"/>
  <c r="G36" i="6" s="1"/>
  <c r="C6" i="6"/>
  <c r="G35" i="6" s="1"/>
  <c r="C5" i="6"/>
  <c r="K34" i="6" s="1"/>
  <c r="U64" i="5"/>
  <c r="T64" i="5"/>
  <c r="S64" i="5"/>
  <c r="R64" i="5"/>
  <c r="Q64" i="5"/>
  <c r="P64" i="5"/>
  <c r="O64" i="5"/>
  <c r="N64" i="5"/>
  <c r="M64" i="5"/>
  <c r="E64" i="5"/>
  <c r="D64" i="5"/>
  <c r="U63" i="5"/>
  <c r="T63" i="5"/>
  <c r="S63" i="5"/>
  <c r="R63" i="5"/>
  <c r="Q63" i="5"/>
  <c r="P63" i="5"/>
  <c r="O63" i="5"/>
  <c r="N63" i="5"/>
  <c r="M63" i="5"/>
  <c r="I63" i="5"/>
  <c r="U62" i="5"/>
  <c r="T62" i="5"/>
  <c r="S62" i="5"/>
  <c r="R62" i="5"/>
  <c r="Q62" i="5"/>
  <c r="P62" i="5"/>
  <c r="O62" i="5"/>
  <c r="N62" i="5"/>
  <c r="M62" i="5"/>
  <c r="U61" i="5"/>
  <c r="T61" i="5"/>
  <c r="S61" i="5"/>
  <c r="R61" i="5"/>
  <c r="Q61" i="5"/>
  <c r="P61" i="5"/>
  <c r="O61" i="5"/>
  <c r="N61" i="5"/>
  <c r="M61" i="5"/>
  <c r="I61" i="5"/>
  <c r="H61" i="5"/>
  <c r="G61" i="5"/>
  <c r="F61" i="5"/>
  <c r="C61" i="5" s="1"/>
  <c r="U60" i="5"/>
  <c r="T60" i="5"/>
  <c r="S60" i="5"/>
  <c r="R60" i="5"/>
  <c r="Q60" i="5"/>
  <c r="P60" i="5"/>
  <c r="O60" i="5"/>
  <c r="N60" i="5"/>
  <c r="M60" i="5"/>
  <c r="E60" i="5"/>
  <c r="D60" i="5"/>
  <c r="U59" i="5"/>
  <c r="T59" i="5"/>
  <c r="S59" i="5"/>
  <c r="R59" i="5"/>
  <c r="Q59" i="5"/>
  <c r="P59" i="5"/>
  <c r="O59" i="5"/>
  <c r="N59" i="5"/>
  <c r="M59" i="5"/>
  <c r="K59" i="5"/>
  <c r="I59" i="5"/>
  <c r="G59" i="5"/>
  <c r="F59" i="5"/>
  <c r="E59" i="5"/>
  <c r="D59" i="5"/>
  <c r="U58" i="5"/>
  <c r="T58" i="5"/>
  <c r="S58" i="5"/>
  <c r="R58" i="5"/>
  <c r="Q58" i="5"/>
  <c r="P58" i="5"/>
  <c r="O58" i="5"/>
  <c r="N58" i="5"/>
  <c r="M58" i="5"/>
  <c r="K58" i="5"/>
  <c r="I58" i="5"/>
  <c r="T57" i="5"/>
  <c r="R57" i="5"/>
  <c r="Q57" i="5"/>
  <c r="H57" i="5"/>
  <c r="G57" i="5"/>
  <c r="E57" i="5"/>
  <c r="O57" i="5" s="1"/>
  <c r="D57" i="5"/>
  <c r="N57" i="5" s="1"/>
  <c r="T56" i="5"/>
  <c r="K56" i="5"/>
  <c r="U56" i="5" s="1"/>
  <c r="I56" i="5"/>
  <c r="S56" i="5" s="1"/>
  <c r="T55" i="5"/>
  <c r="U54" i="5"/>
  <c r="T54" i="5"/>
  <c r="S54" i="5"/>
  <c r="R54" i="5"/>
  <c r="Q54" i="5"/>
  <c r="P54" i="5"/>
  <c r="O54" i="5"/>
  <c r="N54" i="5"/>
  <c r="M54" i="5"/>
  <c r="H54" i="5"/>
  <c r="G54" i="5"/>
  <c r="F54" i="5"/>
  <c r="U53" i="5"/>
  <c r="T53" i="5"/>
  <c r="S53" i="5"/>
  <c r="R53" i="5"/>
  <c r="Q53" i="5"/>
  <c r="P53" i="5"/>
  <c r="O53" i="5"/>
  <c r="N53" i="5"/>
  <c r="M53" i="5"/>
  <c r="U52" i="5"/>
  <c r="T52" i="5"/>
  <c r="S52" i="5"/>
  <c r="R52" i="5"/>
  <c r="Q52" i="5"/>
  <c r="P52" i="5"/>
  <c r="O52" i="5"/>
  <c r="N52" i="5"/>
  <c r="M52" i="5"/>
  <c r="T51" i="5"/>
  <c r="K51" i="5"/>
  <c r="U51" i="5" s="1"/>
  <c r="I51" i="5"/>
  <c r="S51" i="5" s="1"/>
  <c r="U50" i="5"/>
  <c r="T50" i="5"/>
  <c r="S50" i="5"/>
  <c r="R50" i="5"/>
  <c r="Q50" i="5"/>
  <c r="P50" i="5"/>
  <c r="O50" i="5"/>
  <c r="N50" i="5"/>
  <c r="M50" i="5"/>
  <c r="G50" i="5"/>
  <c r="F50" i="5"/>
  <c r="D50" i="5"/>
  <c r="U49" i="5"/>
  <c r="T49" i="5"/>
  <c r="S49" i="5"/>
  <c r="R49" i="5"/>
  <c r="Q49" i="5"/>
  <c r="P49" i="5"/>
  <c r="O49" i="5"/>
  <c r="N49" i="5"/>
  <c r="M49" i="5"/>
  <c r="I49" i="5"/>
  <c r="H49" i="5"/>
  <c r="G49" i="5"/>
  <c r="F49" i="5"/>
  <c r="T48" i="5"/>
  <c r="R48" i="5"/>
  <c r="Q48" i="5"/>
  <c r="P48" i="5"/>
  <c r="O48" i="5"/>
  <c r="N48" i="5"/>
  <c r="K48" i="5"/>
  <c r="U48" i="5" s="1"/>
  <c r="H48" i="5"/>
  <c r="G48" i="5"/>
  <c r="F48" i="5"/>
  <c r="E48" i="5"/>
  <c r="D48" i="5"/>
  <c r="T47" i="5"/>
  <c r="R47" i="5"/>
  <c r="K47" i="5"/>
  <c r="U47" i="5" s="1"/>
  <c r="I47" i="5"/>
  <c r="S47" i="5" s="1"/>
  <c r="H47" i="5"/>
  <c r="G47" i="5"/>
  <c r="Q47" i="5" s="1"/>
  <c r="F47" i="5"/>
  <c r="E47" i="5"/>
  <c r="O47" i="5" s="1"/>
  <c r="D47" i="5"/>
  <c r="N47" i="5" s="1"/>
  <c r="T46" i="5"/>
  <c r="K46" i="5"/>
  <c r="U46" i="5" s="1"/>
  <c r="I46" i="5"/>
  <c r="S46" i="5" s="1"/>
  <c r="U45" i="5"/>
  <c r="T45" i="5"/>
  <c r="S45" i="5"/>
  <c r="R45" i="5"/>
  <c r="Q45" i="5"/>
  <c r="P45" i="5"/>
  <c r="O45" i="5"/>
  <c r="N45" i="5"/>
  <c r="M45" i="5"/>
  <c r="H45" i="5"/>
  <c r="G45" i="5"/>
  <c r="F45" i="5"/>
  <c r="E45" i="5"/>
  <c r="D45" i="5"/>
  <c r="U44" i="5"/>
  <c r="T44" i="5"/>
  <c r="S44" i="5"/>
  <c r="R44" i="5"/>
  <c r="Q44" i="5"/>
  <c r="P44" i="5"/>
  <c r="O44" i="5"/>
  <c r="N44" i="5"/>
  <c r="M44" i="5"/>
  <c r="K44" i="5"/>
  <c r="I44" i="5"/>
  <c r="G44" i="5"/>
  <c r="U43" i="5"/>
  <c r="T43" i="5"/>
  <c r="S43" i="5"/>
  <c r="R43" i="5"/>
  <c r="Q43" i="5"/>
  <c r="P43" i="5"/>
  <c r="O43" i="5"/>
  <c r="N43" i="5"/>
  <c r="M43" i="5"/>
  <c r="F43" i="5"/>
  <c r="U42" i="5"/>
  <c r="T42" i="5"/>
  <c r="S42" i="5"/>
  <c r="R42" i="5"/>
  <c r="Q42" i="5"/>
  <c r="P42" i="5"/>
  <c r="O42" i="5"/>
  <c r="N42" i="5"/>
  <c r="M42" i="5"/>
  <c r="K42" i="5"/>
  <c r="H42" i="5"/>
  <c r="G42" i="5"/>
  <c r="U41" i="5"/>
  <c r="T41" i="5"/>
  <c r="S41" i="5"/>
  <c r="R41" i="5"/>
  <c r="Q41" i="5"/>
  <c r="P41" i="5"/>
  <c r="O41" i="5"/>
  <c r="N41" i="5"/>
  <c r="M41" i="5"/>
  <c r="K41" i="5"/>
  <c r="U40" i="5"/>
  <c r="T40" i="5"/>
  <c r="S40" i="5"/>
  <c r="R40" i="5"/>
  <c r="Q40" i="5"/>
  <c r="P40" i="5"/>
  <c r="O40" i="5"/>
  <c r="N40" i="5"/>
  <c r="M40" i="5"/>
  <c r="I40" i="5"/>
  <c r="D40" i="5"/>
  <c r="U39" i="5"/>
  <c r="T39" i="5"/>
  <c r="S39" i="5"/>
  <c r="R39" i="5"/>
  <c r="Q39" i="5"/>
  <c r="P39" i="5"/>
  <c r="O39" i="5"/>
  <c r="N39" i="5"/>
  <c r="M39" i="5"/>
  <c r="M38" i="5"/>
  <c r="K38" i="5"/>
  <c r="I38" i="5"/>
  <c r="H38" i="5"/>
  <c r="G38" i="5"/>
  <c r="E38" i="5"/>
  <c r="U37" i="5"/>
  <c r="T37" i="5"/>
  <c r="S37" i="5"/>
  <c r="R37" i="5"/>
  <c r="Q37" i="5"/>
  <c r="P37" i="5"/>
  <c r="O37" i="5"/>
  <c r="N37" i="5"/>
  <c r="M37" i="5"/>
  <c r="K37" i="5"/>
  <c r="D37" i="5"/>
  <c r="H34" i="5"/>
  <c r="D34" i="5"/>
  <c r="C32" i="5"/>
  <c r="I64" i="5" s="1"/>
  <c r="C31" i="5"/>
  <c r="K63" i="5" s="1"/>
  <c r="C30" i="5"/>
  <c r="C29" i="5"/>
  <c r="K61" i="5" s="1"/>
  <c r="C28" i="5"/>
  <c r="K60" i="5" s="1"/>
  <c r="C27" i="5"/>
  <c r="H59" i="5" s="1"/>
  <c r="C26" i="5"/>
  <c r="H58" i="5" s="1"/>
  <c r="C25" i="5"/>
  <c r="F57" i="5" s="1"/>
  <c r="C24" i="5"/>
  <c r="C23" i="5"/>
  <c r="C22" i="5"/>
  <c r="C21" i="5"/>
  <c r="D53" i="5" s="1"/>
  <c r="C20" i="5"/>
  <c r="D52" i="5" s="1"/>
  <c r="C19" i="5"/>
  <c r="C18" i="5"/>
  <c r="C17" i="5"/>
  <c r="K49" i="5" s="1"/>
  <c r="C16" i="5"/>
  <c r="I48" i="5" s="1"/>
  <c r="C48" i="5" s="1"/>
  <c r="M48" i="5" s="1"/>
  <c r="C15" i="5"/>
  <c r="C14" i="5"/>
  <c r="H46" i="5" s="1"/>
  <c r="R46" i="5" s="1"/>
  <c r="C13" i="5"/>
  <c r="K45" i="5" s="1"/>
  <c r="C12" i="5"/>
  <c r="C11" i="5"/>
  <c r="C10" i="5"/>
  <c r="E42" i="5" s="1"/>
  <c r="C9" i="5"/>
  <c r="C8" i="5"/>
  <c r="C7" i="5"/>
  <c r="H39" i="5" s="1"/>
  <c r="C6" i="5"/>
  <c r="D38" i="5" s="1"/>
  <c r="C5" i="5"/>
  <c r="I37" i="5" s="1"/>
  <c r="U68" i="4"/>
  <c r="T68" i="4"/>
  <c r="S68" i="4"/>
  <c r="R68" i="4"/>
  <c r="Q68" i="4"/>
  <c r="P68" i="4"/>
  <c r="O68" i="4"/>
  <c r="N68" i="4"/>
  <c r="M68" i="4"/>
  <c r="U67" i="4"/>
  <c r="T67" i="4"/>
  <c r="S67" i="4"/>
  <c r="R67" i="4"/>
  <c r="Q67" i="4"/>
  <c r="P67" i="4"/>
  <c r="O67" i="4"/>
  <c r="N67" i="4"/>
  <c r="M67" i="4"/>
  <c r="F67" i="4"/>
  <c r="E67" i="4"/>
  <c r="D67" i="4"/>
  <c r="U66" i="4"/>
  <c r="T66" i="4"/>
  <c r="S66" i="4"/>
  <c r="R66" i="4"/>
  <c r="Q66" i="4"/>
  <c r="P66" i="4"/>
  <c r="O66" i="4"/>
  <c r="N66" i="4"/>
  <c r="M66" i="4"/>
  <c r="K66" i="4"/>
  <c r="I66" i="4"/>
  <c r="H66" i="4"/>
  <c r="G66" i="4"/>
  <c r="F66" i="4"/>
  <c r="U65" i="4"/>
  <c r="T65" i="4"/>
  <c r="S65" i="4"/>
  <c r="R65" i="4"/>
  <c r="Q65" i="4"/>
  <c r="P65" i="4"/>
  <c r="O65" i="4"/>
  <c r="N65" i="4"/>
  <c r="M65" i="4"/>
  <c r="F65" i="4"/>
  <c r="E65" i="4"/>
  <c r="U64" i="4"/>
  <c r="T64" i="4"/>
  <c r="S64" i="4"/>
  <c r="R64" i="4"/>
  <c r="Q64" i="4"/>
  <c r="P64" i="4"/>
  <c r="O64" i="4"/>
  <c r="N64" i="4"/>
  <c r="M64" i="4"/>
  <c r="K64" i="4"/>
  <c r="U63" i="4"/>
  <c r="T63" i="4"/>
  <c r="S63" i="4"/>
  <c r="R63" i="4"/>
  <c r="Q63" i="4"/>
  <c r="P63" i="4"/>
  <c r="O63" i="4"/>
  <c r="N63" i="4"/>
  <c r="M63" i="4"/>
  <c r="U62" i="4"/>
  <c r="T62" i="4"/>
  <c r="S62" i="4"/>
  <c r="R62" i="4"/>
  <c r="Q62" i="4"/>
  <c r="P62" i="4"/>
  <c r="O62" i="4"/>
  <c r="N62" i="4"/>
  <c r="M62" i="4"/>
  <c r="D62" i="4"/>
  <c r="U61" i="4"/>
  <c r="T61" i="4"/>
  <c r="S61" i="4"/>
  <c r="R61" i="4"/>
  <c r="Q61" i="4"/>
  <c r="P61" i="4"/>
  <c r="O61" i="4"/>
  <c r="N61" i="4"/>
  <c r="M61" i="4"/>
  <c r="I61" i="4"/>
  <c r="H61" i="4"/>
  <c r="U60" i="4"/>
  <c r="T60" i="4"/>
  <c r="S60" i="4"/>
  <c r="R60" i="4"/>
  <c r="Q60" i="4"/>
  <c r="P60" i="4"/>
  <c r="O60" i="4"/>
  <c r="N60" i="4"/>
  <c r="M60" i="4"/>
  <c r="E60" i="4"/>
  <c r="D60" i="4"/>
  <c r="U59" i="4"/>
  <c r="T59" i="4"/>
  <c r="S59" i="4"/>
  <c r="R59" i="4"/>
  <c r="Q59" i="4"/>
  <c r="P59" i="4"/>
  <c r="O59" i="4"/>
  <c r="N59" i="4"/>
  <c r="M59" i="4"/>
  <c r="H59" i="4"/>
  <c r="U58" i="4"/>
  <c r="T58" i="4"/>
  <c r="S58" i="4"/>
  <c r="R58" i="4"/>
  <c r="Q58" i="4"/>
  <c r="P58" i="4"/>
  <c r="O58" i="4"/>
  <c r="N58" i="4"/>
  <c r="M58" i="4"/>
  <c r="K58" i="4"/>
  <c r="U57" i="4"/>
  <c r="T57" i="4"/>
  <c r="S57" i="4"/>
  <c r="R57" i="4"/>
  <c r="Q57" i="4"/>
  <c r="P57" i="4"/>
  <c r="O57" i="4"/>
  <c r="N57" i="4"/>
  <c r="M57" i="4"/>
  <c r="U56" i="4"/>
  <c r="T56" i="4"/>
  <c r="S56" i="4"/>
  <c r="R56" i="4"/>
  <c r="Q56" i="4"/>
  <c r="P56" i="4"/>
  <c r="O56" i="4"/>
  <c r="N56" i="4"/>
  <c r="M56" i="4"/>
  <c r="U55" i="4"/>
  <c r="T55" i="4"/>
  <c r="S55" i="4"/>
  <c r="R55" i="4"/>
  <c r="Q55" i="4"/>
  <c r="P55" i="4"/>
  <c r="O55" i="4"/>
  <c r="N55" i="4"/>
  <c r="M55" i="4"/>
  <c r="K55" i="4"/>
  <c r="H55" i="4"/>
  <c r="G55" i="4"/>
  <c r="F55" i="4"/>
  <c r="C55" i="4" s="1"/>
  <c r="E55" i="4"/>
  <c r="U54" i="4"/>
  <c r="T54" i="4"/>
  <c r="S54" i="4"/>
  <c r="R54" i="4"/>
  <c r="Q54" i="4"/>
  <c r="P54" i="4"/>
  <c r="O54" i="4"/>
  <c r="N54" i="4"/>
  <c r="M54" i="4"/>
  <c r="K54" i="4"/>
  <c r="I54" i="4"/>
  <c r="H54" i="4"/>
  <c r="C54" i="4" s="1"/>
  <c r="G54" i="4"/>
  <c r="F54" i="4"/>
  <c r="U53" i="4"/>
  <c r="T53" i="4"/>
  <c r="S53" i="4"/>
  <c r="R53" i="4"/>
  <c r="Q53" i="4"/>
  <c r="P53" i="4"/>
  <c r="O53" i="4"/>
  <c r="N53" i="4"/>
  <c r="M53" i="4"/>
  <c r="F53" i="4"/>
  <c r="U52" i="4"/>
  <c r="T52" i="4"/>
  <c r="S52" i="4"/>
  <c r="R52" i="4"/>
  <c r="Q52" i="4"/>
  <c r="P52" i="4"/>
  <c r="O52" i="4"/>
  <c r="N52" i="4"/>
  <c r="M52" i="4"/>
  <c r="H52" i="4"/>
  <c r="G52" i="4"/>
  <c r="F52" i="4"/>
  <c r="E52" i="4"/>
  <c r="D52" i="4"/>
  <c r="U51" i="4"/>
  <c r="T51" i="4"/>
  <c r="S51" i="4"/>
  <c r="R51" i="4"/>
  <c r="Q51" i="4"/>
  <c r="P51" i="4"/>
  <c r="O51" i="4"/>
  <c r="N51" i="4"/>
  <c r="M51" i="4"/>
  <c r="K51" i="4"/>
  <c r="I51" i="4"/>
  <c r="F51" i="4"/>
  <c r="U50" i="4"/>
  <c r="T50" i="4"/>
  <c r="S50" i="4"/>
  <c r="R50" i="4"/>
  <c r="Q50" i="4"/>
  <c r="P50" i="4"/>
  <c r="O50" i="4"/>
  <c r="N50" i="4"/>
  <c r="M50" i="4"/>
  <c r="U49" i="4"/>
  <c r="T49" i="4"/>
  <c r="S49" i="4"/>
  <c r="R49" i="4"/>
  <c r="Q49" i="4"/>
  <c r="P49" i="4"/>
  <c r="O49" i="4"/>
  <c r="N49" i="4"/>
  <c r="M49" i="4"/>
  <c r="H49" i="4"/>
  <c r="G49" i="4"/>
  <c r="E49" i="4"/>
  <c r="D49" i="4"/>
  <c r="U48" i="4"/>
  <c r="T48" i="4"/>
  <c r="S48" i="4"/>
  <c r="R48" i="4"/>
  <c r="Q48" i="4"/>
  <c r="P48" i="4"/>
  <c r="O48" i="4"/>
  <c r="N48" i="4"/>
  <c r="M48" i="4"/>
  <c r="K48" i="4"/>
  <c r="I48" i="4"/>
  <c r="H48" i="4"/>
  <c r="U47" i="4"/>
  <c r="T47" i="4"/>
  <c r="S47" i="4"/>
  <c r="R47" i="4"/>
  <c r="Q47" i="4"/>
  <c r="P47" i="4"/>
  <c r="O47" i="4"/>
  <c r="N47" i="4"/>
  <c r="M47" i="4"/>
  <c r="U46" i="4"/>
  <c r="T46" i="4"/>
  <c r="S46" i="4"/>
  <c r="R46" i="4"/>
  <c r="Q46" i="4"/>
  <c r="P46" i="4"/>
  <c r="O46" i="4"/>
  <c r="N46" i="4"/>
  <c r="M46" i="4"/>
  <c r="G46" i="4"/>
  <c r="E46" i="4"/>
  <c r="U45" i="4"/>
  <c r="T45" i="4"/>
  <c r="S45" i="4"/>
  <c r="R45" i="4"/>
  <c r="Q45" i="4"/>
  <c r="P45" i="4"/>
  <c r="O45" i="4"/>
  <c r="N45" i="4"/>
  <c r="M45" i="4"/>
  <c r="U44" i="4"/>
  <c r="T44" i="4"/>
  <c r="S44" i="4"/>
  <c r="R44" i="4"/>
  <c r="Q44" i="4"/>
  <c r="P44" i="4"/>
  <c r="O44" i="4"/>
  <c r="N44" i="4"/>
  <c r="M44" i="4"/>
  <c r="U43" i="4"/>
  <c r="T43" i="4"/>
  <c r="S43" i="4"/>
  <c r="R43" i="4"/>
  <c r="Q43" i="4"/>
  <c r="P43" i="4"/>
  <c r="O43" i="4"/>
  <c r="N43" i="4"/>
  <c r="M43" i="4"/>
  <c r="K43" i="4"/>
  <c r="I43" i="4"/>
  <c r="H43" i="4"/>
  <c r="G43" i="4"/>
  <c r="F43" i="4"/>
  <c r="D43" i="4"/>
  <c r="U42" i="4"/>
  <c r="T42" i="4"/>
  <c r="S42" i="4"/>
  <c r="R42" i="4"/>
  <c r="Q42" i="4"/>
  <c r="P42" i="4"/>
  <c r="O42" i="4"/>
  <c r="N42" i="4"/>
  <c r="M42" i="4"/>
  <c r="K42" i="4"/>
  <c r="I42" i="4"/>
  <c r="H42" i="4"/>
  <c r="G42" i="4"/>
  <c r="F42" i="4"/>
  <c r="C42" i="4" s="1"/>
  <c r="D42" i="4"/>
  <c r="U41" i="4"/>
  <c r="T41" i="4"/>
  <c r="S41" i="4"/>
  <c r="R41" i="4"/>
  <c r="Q41" i="4"/>
  <c r="P41" i="4"/>
  <c r="O41" i="4"/>
  <c r="N41" i="4"/>
  <c r="M41" i="4"/>
  <c r="I41" i="4"/>
  <c r="H41" i="4"/>
  <c r="G41" i="4"/>
  <c r="F41" i="4"/>
  <c r="E41" i="4"/>
  <c r="D41" i="4"/>
  <c r="C41" i="4"/>
  <c r="U40" i="4"/>
  <c r="T40" i="4"/>
  <c r="S40" i="4"/>
  <c r="R40" i="4"/>
  <c r="Q40" i="4"/>
  <c r="P40" i="4"/>
  <c r="O40" i="4"/>
  <c r="N40" i="4"/>
  <c r="M40" i="4"/>
  <c r="K40" i="4"/>
  <c r="I40" i="4"/>
  <c r="H40" i="4"/>
  <c r="G40" i="4"/>
  <c r="F40" i="4"/>
  <c r="E40" i="4"/>
  <c r="U39" i="4"/>
  <c r="T39" i="4"/>
  <c r="S39" i="4"/>
  <c r="R39" i="4"/>
  <c r="Q39" i="4"/>
  <c r="P39" i="4"/>
  <c r="O39" i="4"/>
  <c r="N39" i="4"/>
  <c r="M39" i="4"/>
  <c r="I39" i="4"/>
  <c r="M38" i="4"/>
  <c r="K36" i="4"/>
  <c r="H36" i="4"/>
  <c r="D36" i="4"/>
  <c r="C34" i="4"/>
  <c r="C33" i="4"/>
  <c r="C32" i="4"/>
  <c r="E66" i="4" s="1"/>
  <c r="C31" i="4"/>
  <c r="D65" i="4" s="1"/>
  <c r="C30" i="4"/>
  <c r="D64" i="4" s="1"/>
  <c r="C29" i="4"/>
  <c r="C28" i="4"/>
  <c r="K62" i="4" s="1"/>
  <c r="C27" i="4"/>
  <c r="C26" i="4"/>
  <c r="C25" i="4"/>
  <c r="K59" i="4" s="1"/>
  <c r="C24" i="4"/>
  <c r="C23" i="4"/>
  <c r="C22" i="4"/>
  <c r="C21" i="4"/>
  <c r="I55" i="4" s="1"/>
  <c r="C20" i="4"/>
  <c r="E54" i="4" s="1"/>
  <c r="C19" i="4"/>
  <c r="G53" i="4" s="1"/>
  <c r="C18" i="4"/>
  <c r="K52" i="4" s="1"/>
  <c r="C17" i="4"/>
  <c r="E51" i="4" s="1"/>
  <c r="C16" i="4"/>
  <c r="H50" i="4" s="1"/>
  <c r="C15" i="4"/>
  <c r="F49" i="4" s="1"/>
  <c r="C14" i="4"/>
  <c r="E48" i="4" s="1"/>
  <c r="C13" i="4"/>
  <c r="C12" i="4"/>
  <c r="C11" i="4"/>
  <c r="C10" i="4"/>
  <c r="C9" i="4"/>
  <c r="E43" i="4" s="1"/>
  <c r="C8" i="4"/>
  <c r="E42" i="4" s="1"/>
  <c r="C7" i="4"/>
  <c r="K41" i="4" s="1"/>
  <c r="C6" i="4"/>
  <c r="D40" i="4" s="1"/>
  <c r="C5" i="4"/>
  <c r="H39" i="4" s="1"/>
  <c r="U84" i="3"/>
  <c r="T84" i="3"/>
  <c r="S84" i="3"/>
  <c r="R84" i="3"/>
  <c r="Q84" i="3"/>
  <c r="P84" i="3"/>
  <c r="O84" i="3"/>
  <c r="N84" i="3"/>
  <c r="M84" i="3"/>
  <c r="U83" i="3"/>
  <c r="T83" i="3"/>
  <c r="S83" i="3"/>
  <c r="R83" i="3"/>
  <c r="Q83" i="3"/>
  <c r="P83" i="3"/>
  <c r="O83" i="3"/>
  <c r="N83" i="3"/>
  <c r="M83" i="3"/>
  <c r="U82" i="3"/>
  <c r="T82" i="3"/>
  <c r="S82" i="3"/>
  <c r="R82" i="3"/>
  <c r="Q82" i="3"/>
  <c r="P82" i="3"/>
  <c r="O82" i="3"/>
  <c r="N82" i="3"/>
  <c r="M82" i="3"/>
  <c r="U81" i="3"/>
  <c r="T81" i="3"/>
  <c r="S81" i="3"/>
  <c r="R81" i="3"/>
  <c r="Q81" i="3"/>
  <c r="P81" i="3"/>
  <c r="O81" i="3"/>
  <c r="N81" i="3"/>
  <c r="M81" i="3"/>
  <c r="F81" i="3"/>
  <c r="E81" i="3"/>
  <c r="D81" i="3"/>
  <c r="U80" i="3"/>
  <c r="T80" i="3"/>
  <c r="S80" i="3"/>
  <c r="R80" i="3"/>
  <c r="Q80" i="3"/>
  <c r="P80" i="3"/>
  <c r="O80" i="3"/>
  <c r="N80" i="3"/>
  <c r="M80" i="3"/>
  <c r="K80" i="3"/>
  <c r="I80" i="3"/>
  <c r="H80" i="3"/>
  <c r="F80" i="3"/>
  <c r="C80" i="3" s="1"/>
  <c r="T79" i="3"/>
  <c r="T78" i="3"/>
  <c r="F78" i="3"/>
  <c r="P78" i="3" s="1"/>
  <c r="D78" i="3"/>
  <c r="N78" i="3" s="1"/>
  <c r="U77" i="3"/>
  <c r="T77" i="3"/>
  <c r="S77" i="3"/>
  <c r="R77" i="3"/>
  <c r="Q77" i="3"/>
  <c r="P77" i="3"/>
  <c r="O77" i="3"/>
  <c r="N77" i="3"/>
  <c r="M77" i="3"/>
  <c r="K77" i="3"/>
  <c r="I77" i="3"/>
  <c r="H77" i="3"/>
  <c r="G77" i="3"/>
  <c r="F77" i="3"/>
  <c r="C77" i="3" s="1"/>
  <c r="D77" i="3"/>
  <c r="T76" i="3"/>
  <c r="U75" i="3"/>
  <c r="T75" i="3"/>
  <c r="S75" i="3"/>
  <c r="R75" i="3"/>
  <c r="Q75" i="3"/>
  <c r="P75" i="3"/>
  <c r="O75" i="3"/>
  <c r="N75" i="3"/>
  <c r="M75" i="3"/>
  <c r="U74" i="3"/>
  <c r="T74" i="3"/>
  <c r="S74" i="3"/>
  <c r="R74" i="3"/>
  <c r="Q74" i="3"/>
  <c r="P74" i="3"/>
  <c r="O74" i="3"/>
  <c r="N74" i="3"/>
  <c r="M74" i="3"/>
  <c r="K74" i="3"/>
  <c r="I74" i="3"/>
  <c r="U73" i="3"/>
  <c r="T73" i="3"/>
  <c r="S73" i="3"/>
  <c r="R73" i="3"/>
  <c r="Q73" i="3"/>
  <c r="P73" i="3"/>
  <c r="O73" i="3"/>
  <c r="N73" i="3"/>
  <c r="M73" i="3"/>
  <c r="U72" i="3"/>
  <c r="T72" i="3"/>
  <c r="S72" i="3"/>
  <c r="R72" i="3"/>
  <c r="Q72" i="3"/>
  <c r="P72" i="3"/>
  <c r="O72" i="3"/>
  <c r="N72" i="3"/>
  <c r="M72" i="3"/>
  <c r="U71" i="3"/>
  <c r="T71" i="3"/>
  <c r="S71" i="3"/>
  <c r="R71" i="3"/>
  <c r="Q71" i="3"/>
  <c r="P71" i="3"/>
  <c r="O71" i="3"/>
  <c r="N71" i="3"/>
  <c r="M71" i="3"/>
  <c r="T70" i="3"/>
  <c r="G70" i="3"/>
  <c r="Q70" i="3" s="1"/>
  <c r="U69" i="3"/>
  <c r="T69" i="3"/>
  <c r="S69" i="3"/>
  <c r="R69" i="3"/>
  <c r="Q69" i="3"/>
  <c r="P69" i="3"/>
  <c r="O69" i="3"/>
  <c r="N69" i="3"/>
  <c r="M69" i="3"/>
  <c r="K69" i="3"/>
  <c r="U68" i="3"/>
  <c r="T68" i="3"/>
  <c r="S68" i="3"/>
  <c r="R68" i="3"/>
  <c r="Q68" i="3"/>
  <c r="P68" i="3"/>
  <c r="O68" i="3"/>
  <c r="N68" i="3"/>
  <c r="M68" i="3"/>
  <c r="G68" i="3"/>
  <c r="F68" i="3"/>
  <c r="E68" i="3"/>
  <c r="D68" i="3"/>
  <c r="T67" i="3"/>
  <c r="H67" i="3"/>
  <c r="R67" i="3" s="1"/>
  <c r="U66" i="3"/>
  <c r="T66" i="3"/>
  <c r="S66" i="3"/>
  <c r="R66" i="3"/>
  <c r="Q66" i="3"/>
  <c r="P66" i="3"/>
  <c r="O66" i="3"/>
  <c r="N66" i="3"/>
  <c r="M66" i="3"/>
  <c r="E66" i="3"/>
  <c r="D66" i="3"/>
  <c r="T65" i="3"/>
  <c r="O65" i="3"/>
  <c r="K65" i="3"/>
  <c r="U65" i="3" s="1"/>
  <c r="I65" i="3"/>
  <c r="S65" i="3" s="1"/>
  <c r="H65" i="3"/>
  <c r="R65" i="3" s="1"/>
  <c r="G65" i="3"/>
  <c r="Q65" i="3" s="1"/>
  <c r="F65" i="3"/>
  <c r="E65" i="3"/>
  <c r="D65" i="3"/>
  <c r="N65" i="3" s="1"/>
  <c r="T64" i="3"/>
  <c r="T63" i="3"/>
  <c r="T62" i="3"/>
  <c r="K62" i="3"/>
  <c r="U62" i="3" s="1"/>
  <c r="I62" i="3"/>
  <c r="S62" i="3" s="1"/>
  <c r="T61" i="3"/>
  <c r="F61" i="3"/>
  <c r="E61" i="3"/>
  <c r="O61" i="3" s="1"/>
  <c r="T60" i="3"/>
  <c r="T59" i="3"/>
  <c r="T58" i="3"/>
  <c r="T57" i="3"/>
  <c r="S57" i="3"/>
  <c r="O57" i="3"/>
  <c r="K57" i="3"/>
  <c r="U57" i="3" s="1"/>
  <c r="I57" i="3"/>
  <c r="H57" i="3"/>
  <c r="R57" i="3" s="1"/>
  <c r="E57" i="3"/>
  <c r="U56" i="3"/>
  <c r="T56" i="3"/>
  <c r="O56" i="3"/>
  <c r="K56" i="3"/>
  <c r="G56" i="3"/>
  <c r="Q56" i="3" s="1"/>
  <c r="F56" i="3"/>
  <c r="P56" i="3" s="1"/>
  <c r="E56" i="3"/>
  <c r="D56" i="3"/>
  <c r="N56" i="3" s="1"/>
  <c r="T55" i="3"/>
  <c r="H55" i="3"/>
  <c r="R55" i="3" s="1"/>
  <c r="F55" i="3"/>
  <c r="P55" i="3" s="1"/>
  <c r="T54" i="3"/>
  <c r="R54" i="3"/>
  <c r="H54" i="3"/>
  <c r="E54" i="3"/>
  <c r="O54" i="3" s="1"/>
  <c r="D54" i="3"/>
  <c r="N54" i="3" s="1"/>
  <c r="T53" i="3"/>
  <c r="R53" i="3"/>
  <c r="O53" i="3"/>
  <c r="K53" i="3"/>
  <c r="U53" i="3" s="1"/>
  <c r="I53" i="3"/>
  <c r="S53" i="3" s="1"/>
  <c r="H53" i="3"/>
  <c r="G53" i="3"/>
  <c r="Q53" i="3" s="1"/>
  <c r="F53" i="3"/>
  <c r="E53" i="3"/>
  <c r="D53" i="3"/>
  <c r="N53" i="3" s="1"/>
  <c r="T52" i="3"/>
  <c r="K52" i="3"/>
  <c r="U52" i="3" s="1"/>
  <c r="F52" i="3"/>
  <c r="P52" i="3" s="1"/>
  <c r="T51" i="3"/>
  <c r="U50" i="3"/>
  <c r="T50" i="3"/>
  <c r="K50" i="3"/>
  <c r="I50" i="3"/>
  <c r="S50" i="3" s="1"/>
  <c r="G50" i="3"/>
  <c r="Q50" i="3" s="1"/>
  <c r="T49" i="3"/>
  <c r="S49" i="3"/>
  <c r="I49" i="3"/>
  <c r="F49" i="3"/>
  <c r="P49" i="3" s="1"/>
  <c r="D49" i="3"/>
  <c r="N49" i="3" s="1"/>
  <c r="T48" i="3"/>
  <c r="T47" i="3"/>
  <c r="H44" i="3"/>
  <c r="D44" i="3"/>
  <c r="C42" i="3"/>
  <c r="C41" i="3"/>
  <c r="C40" i="3"/>
  <c r="K82" i="3" s="1"/>
  <c r="C39" i="3"/>
  <c r="K81" i="3" s="1"/>
  <c r="C38" i="3"/>
  <c r="G80" i="3" s="1"/>
  <c r="C37" i="3"/>
  <c r="K79" i="3" s="1"/>
  <c r="U79" i="3" s="1"/>
  <c r="C36" i="3"/>
  <c r="E78" i="3" s="1"/>
  <c r="O78" i="3" s="1"/>
  <c r="C35" i="3"/>
  <c r="E77" i="3" s="1"/>
  <c r="C34" i="3"/>
  <c r="C33" i="3"/>
  <c r="C32" i="3"/>
  <c r="C31" i="3"/>
  <c r="C30" i="3"/>
  <c r="C29" i="3"/>
  <c r="C28" i="3"/>
  <c r="E70" i="3" s="1"/>
  <c r="O70" i="3" s="1"/>
  <c r="C27" i="3"/>
  <c r="G69" i="3" s="1"/>
  <c r="C26" i="3"/>
  <c r="K68" i="3" s="1"/>
  <c r="C25" i="3"/>
  <c r="K67" i="3" s="1"/>
  <c r="U67" i="3" s="1"/>
  <c r="C24" i="3"/>
  <c r="K66" i="3" s="1"/>
  <c r="C23" i="3"/>
  <c r="C22" i="3"/>
  <c r="C21" i="3"/>
  <c r="F63" i="3" s="1"/>
  <c r="C20" i="3"/>
  <c r="C19" i="3"/>
  <c r="C18" i="3"/>
  <c r="C17" i="3"/>
  <c r="C16" i="3"/>
  <c r="H58" i="3" s="1"/>
  <c r="R58" i="3" s="1"/>
  <c r="C15" i="3"/>
  <c r="G57" i="3" s="1"/>
  <c r="Q57" i="3" s="1"/>
  <c r="C14" i="3"/>
  <c r="I56" i="3" s="1"/>
  <c r="S56" i="3" s="1"/>
  <c r="C13" i="3"/>
  <c r="K55" i="3" s="1"/>
  <c r="U55" i="3" s="1"/>
  <c r="C12" i="3"/>
  <c r="K54" i="3" s="1"/>
  <c r="U54" i="3" s="1"/>
  <c r="C11" i="3"/>
  <c r="C10" i="3"/>
  <c r="C9" i="3"/>
  <c r="D51" i="3" s="1"/>
  <c r="N51" i="3" s="1"/>
  <c r="C8" i="3"/>
  <c r="C7" i="3"/>
  <c r="C6" i="3"/>
  <c r="D48" i="3" s="1"/>
  <c r="N48" i="3" s="1"/>
  <c r="C5" i="3"/>
  <c r="U80" i="2"/>
  <c r="T80" i="2"/>
  <c r="S80" i="2"/>
  <c r="R80" i="2"/>
  <c r="Q80" i="2"/>
  <c r="P80" i="2"/>
  <c r="O80" i="2"/>
  <c r="N80" i="2"/>
  <c r="M80" i="2"/>
  <c r="H80" i="2"/>
  <c r="T79" i="2"/>
  <c r="K79" i="2"/>
  <c r="U79" i="2" s="1"/>
  <c r="U78" i="2"/>
  <c r="T78" i="2"/>
  <c r="S78" i="2"/>
  <c r="R78" i="2"/>
  <c r="Q78" i="2"/>
  <c r="P78" i="2"/>
  <c r="O78" i="2"/>
  <c r="N78" i="2"/>
  <c r="M78" i="2"/>
  <c r="U77" i="2"/>
  <c r="T77" i="2"/>
  <c r="S77" i="2"/>
  <c r="R77" i="2"/>
  <c r="Q77" i="2"/>
  <c r="P77" i="2"/>
  <c r="O77" i="2"/>
  <c r="N77" i="2"/>
  <c r="M77" i="2"/>
  <c r="K77" i="2"/>
  <c r="F77" i="2"/>
  <c r="D77" i="2"/>
  <c r="U76" i="2"/>
  <c r="T76" i="2"/>
  <c r="S76" i="2"/>
  <c r="R76" i="2"/>
  <c r="Q76" i="2"/>
  <c r="P76" i="2"/>
  <c r="O76" i="2"/>
  <c r="N76" i="2"/>
  <c r="M76" i="2"/>
  <c r="H76" i="2"/>
  <c r="U75" i="2"/>
  <c r="T75" i="2"/>
  <c r="S75" i="2"/>
  <c r="R75" i="2"/>
  <c r="Q75" i="2"/>
  <c r="P75" i="2"/>
  <c r="O75" i="2"/>
  <c r="N75" i="2"/>
  <c r="M75" i="2"/>
  <c r="H75" i="2"/>
  <c r="G75" i="2"/>
  <c r="E75" i="2"/>
  <c r="U74" i="2"/>
  <c r="T74" i="2"/>
  <c r="S74" i="2"/>
  <c r="R74" i="2"/>
  <c r="Q74" i="2"/>
  <c r="P74" i="2"/>
  <c r="O74" i="2"/>
  <c r="N74" i="2"/>
  <c r="M74" i="2"/>
  <c r="E74" i="2"/>
  <c r="D74" i="2"/>
  <c r="U73" i="2"/>
  <c r="T73" i="2"/>
  <c r="S73" i="2"/>
  <c r="R73" i="2"/>
  <c r="Q73" i="2"/>
  <c r="P73" i="2"/>
  <c r="O73" i="2"/>
  <c r="N73" i="2"/>
  <c r="M73" i="2"/>
  <c r="I73" i="2"/>
  <c r="T72" i="2"/>
  <c r="U71" i="2"/>
  <c r="T71" i="2"/>
  <c r="S71" i="2"/>
  <c r="R71" i="2"/>
  <c r="Q71" i="2"/>
  <c r="P71" i="2"/>
  <c r="O71" i="2"/>
  <c r="N71" i="2"/>
  <c r="M71" i="2"/>
  <c r="F71" i="2"/>
  <c r="U70" i="2"/>
  <c r="T70" i="2"/>
  <c r="S70" i="2"/>
  <c r="R70" i="2"/>
  <c r="Q70" i="2"/>
  <c r="P70" i="2"/>
  <c r="O70" i="2"/>
  <c r="N70" i="2"/>
  <c r="M70" i="2"/>
  <c r="U69" i="2"/>
  <c r="T69" i="2"/>
  <c r="S69" i="2"/>
  <c r="R69" i="2"/>
  <c r="Q69" i="2"/>
  <c r="P69" i="2"/>
  <c r="O69" i="2"/>
  <c r="N69" i="2"/>
  <c r="M69" i="2"/>
  <c r="U68" i="2"/>
  <c r="T68" i="2"/>
  <c r="S68" i="2"/>
  <c r="R68" i="2"/>
  <c r="Q68" i="2"/>
  <c r="P68" i="2"/>
  <c r="O68" i="2"/>
  <c r="N68" i="2"/>
  <c r="M68" i="2"/>
  <c r="H68" i="2"/>
  <c r="U67" i="2"/>
  <c r="T67" i="2"/>
  <c r="S67" i="2"/>
  <c r="R67" i="2"/>
  <c r="Q67" i="2"/>
  <c r="P67" i="2"/>
  <c r="O67" i="2"/>
  <c r="N67" i="2"/>
  <c r="M67" i="2"/>
  <c r="U66" i="2"/>
  <c r="T66" i="2"/>
  <c r="S66" i="2"/>
  <c r="R66" i="2"/>
  <c r="Q66" i="2"/>
  <c r="P66" i="2"/>
  <c r="O66" i="2"/>
  <c r="N66" i="2"/>
  <c r="M66" i="2"/>
  <c r="F66" i="2"/>
  <c r="U65" i="2"/>
  <c r="T65" i="2"/>
  <c r="S65" i="2"/>
  <c r="R65" i="2"/>
  <c r="Q65" i="2"/>
  <c r="P65" i="2"/>
  <c r="O65" i="2"/>
  <c r="N65" i="2"/>
  <c r="M65" i="2"/>
  <c r="K65" i="2"/>
  <c r="I65" i="2"/>
  <c r="H65" i="2"/>
  <c r="G65" i="2"/>
  <c r="F65" i="2"/>
  <c r="C65" i="2" s="1"/>
  <c r="E65" i="2"/>
  <c r="T64" i="2"/>
  <c r="D64" i="2"/>
  <c r="N64" i="2" s="1"/>
  <c r="T63" i="2"/>
  <c r="R63" i="2"/>
  <c r="Q63" i="2"/>
  <c r="O63" i="2"/>
  <c r="K63" i="2"/>
  <c r="U63" i="2" s="1"/>
  <c r="I63" i="2"/>
  <c r="H63" i="2"/>
  <c r="G63" i="2"/>
  <c r="F63" i="2"/>
  <c r="P63" i="2" s="1"/>
  <c r="E63" i="2"/>
  <c r="D63" i="2"/>
  <c r="N63" i="2" s="1"/>
  <c r="U62" i="2"/>
  <c r="T62" i="2"/>
  <c r="S62" i="2"/>
  <c r="R62" i="2"/>
  <c r="Q62" i="2"/>
  <c r="P62" i="2"/>
  <c r="O62" i="2"/>
  <c r="N62" i="2"/>
  <c r="M62" i="2"/>
  <c r="I62" i="2"/>
  <c r="H62" i="2"/>
  <c r="T61" i="2"/>
  <c r="G61" i="2"/>
  <c r="Q61" i="2" s="1"/>
  <c r="U60" i="2"/>
  <c r="T60" i="2"/>
  <c r="S60" i="2"/>
  <c r="R60" i="2"/>
  <c r="Q60" i="2"/>
  <c r="P60" i="2"/>
  <c r="O60" i="2"/>
  <c r="N60" i="2"/>
  <c r="M60" i="2"/>
  <c r="T59" i="2"/>
  <c r="E59" i="2"/>
  <c r="O59" i="2" s="1"/>
  <c r="U58" i="2"/>
  <c r="T58" i="2"/>
  <c r="S58" i="2"/>
  <c r="R58" i="2"/>
  <c r="Q58" i="2"/>
  <c r="P58" i="2"/>
  <c r="O58" i="2"/>
  <c r="N58" i="2"/>
  <c r="M58" i="2"/>
  <c r="K58" i="2"/>
  <c r="I58" i="2"/>
  <c r="E58" i="2"/>
  <c r="D58" i="2"/>
  <c r="T57" i="2"/>
  <c r="K57" i="2"/>
  <c r="U57" i="2" s="1"/>
  <c r="T56" i="2"/>
  <c r="H56" i="2"/>
  <c r="R56" i="2" s="1"/>
  <c r="U55" i="2"/>
  <c r="T55" i="2"/>
  <c r="S55" i="2"/>
  <c r="R55" i="2"/>
  <c r="Q55" i="2"/>
  <c r="P55" i="2"/>
  <c r="O55" i="2"/>
  <c r="N55" i="2"/>
  <c r="M55" i="2"/>
  <c r="T54" i="2"/>
  <c r="F54" i="2"/>
  <c r="U53" i="2"/>
  <c r="T53" i="2"/>
  <c r="S53" i="2"/>
  <c r="R53" i="2"/>
  <c r="Q53" i="2"/>
  <c r="P53" i="2"/>
  <c r="O53" i="2"/>
  <c r="N53" i="2"/>
  <c r="M53" i="2"/>
  <c r="K53" i="2"/>
  <c r="I53" i="2"/>
  <c r="H53" i="2"/>
  <c r="G53" i="2"/>
  <c r="F53" i="2"/>
  <c r="C53" i="2" s="1"/>
  <c r="E53" i="2"/>
  <c r="T52" i="2"/>
  <c r="K52" i="2"/>
  <c r="U52" i="2" s="1"/>
  <c r="D52" i="2"/>
  <c r="N52" i="2" s="1"/>
  <c r="U51" i="2"/>
  <c r="T51" i="2"/>
  <c r="S51" i="2"/>
  <c r="R51" i="2"/>
  <c r="Q51" i="2"/>
  <c r="P51" i="2"/>
  <c r="O51" i="2"/>
  <c r="N51" i="2"/>
  <c r="M51" i="2"/>
  <c r="K51" i="2"/>
  <c r="I51" i="2"/>
  <c r="C51" i="2" s="1"/>
  <c r="H51" i="2"/>
  <c r="G51" i="2"/>
  <c r="F51" i="2"/>
  <c r="E51" i="2"/>
  <c r="D51" i="2"/>
  <c r="U50" i="2"/>
  <c r="T50" i="2"/>
  <c r="S50" i="2"/>
  <c r="R50" i="2"/>
  <c r="Q50" i="2"/>
  <c r="P50" i="2"/>
  <c r="O50" i="2"/>
  <c r="N50" i="2"/>
  <c r="M50" i="2"/>
  <c r="K50" i="2"/>
  <c r="I50" i="2"/>
  <c r="H50" i="2"/>
  <c r="F50" i="2"/>
  <c r="T49" i="2"/>
  <c r="P49" i="2"/>
  <c r="G49" i="2"/>
  <c r="Q49" i="2" s="1"/>
  <c r="F49" i="2"/>
  <c r="U48" i="2"/>
  <c r="T48" i="2"/>
  <c r="S48" i="2"/>
  <c r="R48" i="2"/>
  <c r="Q48" i="2"/>
  <c r="P48" i="2"/>
  <c r="O48" i="2"/>
  <c r="N48" i="2"/>
  <c r="M48" i="2"/>
  <c r="U47" i="2"/>
  <c r="T47" i="2"/>
  <c r="S47" i="2"/>
  <c r="R47" i="2"/>
  <c r="Q47" i="2"/>
  <c r="P47" i="2"/>
  <c r="O47" i="2"/>
  <c r="N47" i="2"/>
  <c r="M47" i="2"/>
  <c r="E47" i="2"/>
  <c r="U46" i="2"/>
  <c r="T46" i="2"/>
  <c r="S46" i="2"/>
  <c r="R46" i="2"/>
  <c r="Q46" i="2"/>
  <c r="P46" i="2"/>
  <c r="O46" i="2"/>
  <c r="N46" i="2"/>
  <c r="M46" i="2"/>
  <c r="K46" i="2"/>
  <c r="I46" i="2"/>
  <c r="G46" i="2"/>
  <c r="F46" i="2"/>
  <c r="E46" i="2"/>
  <c r="D46" i="2"/>
  <c r="U45" i="2"/>
  <c r="T45" i="2"/>
  <c r="S45" i="2"/>
  <c r="R45" i="2"/>
  <c r="Q45" i="2"/>
  <c r="P45" i="2"/>
  <c r="O45" i="2"/>
  <c r="N45" i="2"/>
  <c r="M45" i="2"/>
  <c r="K45" i="2"/>
  <c r="I45" i="2"/>
  <c r="D45" i="2"/>
  <c r="K42" i="2"/>
  <c r="H42" i="2"/>
  <c r="D42" i="2"/>
  <c r="C40" i="2"/>
  <c r="F80" i="2" s="1"/>
  <c r="C39" i="2"/>
  <c r="G79" i="2" s="1"/>
  <c r="Q79" i="2" s="1"/>
  <c r="C38" i="2"/>
  <c r="D78" i="2" s="1"/>
  <c r="C37" i="2"/>
  <c r="H77" i="2" s="1"/>
  <c r="C36" i="2"/>
  <c r="K76" i="2" s="1"/>
  <c r="C35" i="2"/>
  <c r="K75" i="2" s="1"/>
  <c r="C34" i="2"/>
  <c r="H74" i="2" s="1"/>
  <c r="C33" i="2"/>
  <c r="H73" i="2" s="1"/>
  <c r="C32" i="2"/>
  <c r="C31" i="2"/>
  <c r="E71" i="2" s="1"/>
  <c r="C30" i="2"/>
  <c r="D70" i="2" s="1"/>
  <c r="C29" i="2"/>
  <c r="K69" i="2" s="1"/>
  <c r="C28" i="2"/>
  <c r="G68" i="2" s="1"/>
  <c r="C27" i="2"/>
  <c r="K67" i="2" s="1"/>
  <c r="C26" i="2"/>
  <c r="E66" i="2" s="1"/>
  <c r="C25" i="2"/>
  <c r="D65" i="2" s="1"/>
  <c r="C24" i="2"/>
  <c r="K64" i="2" s="1"/>
  <c r="U64" i="2" s="1"/>
  <c r="C23" i="2"/>
  <c r="C22" i="2"/>
  <c r="K62" i="2" s="1"/>
  <c r="C21" i="2"/>
  <c r="F61" i="2" s="1"/>
  <c r="C20" i="2"/>
  <c r="C19" i="2"/>
  <c r="D59" i="2" s="1"/>
  <c r="N59" i="2" s="1"/>
  <c r="C18" i="2"/>
  <c r="H58" i="2" s="1"/>
  <c r="C17" i="2"/>
  <c r="I57" i="2" s="1"/>
  <c r="S57" i="2" s="1"/>
  <c r="C16" i="2"/>
  <c r="G56" i="2" s="1"/>
  <c r="Q56" i="2" s="1"/>
  <c r="C15" i="2"/>
  <c r="K55" i="2" s="1"/>
  <c r="C14" i="2"/>
  <c r="E54" i="2" s="1"/>
  <c r="O54" i="2" s="1"/>
  <c r="C13" i="2"/>
  <c r="D53" i="2" s="1"/>
  <c r="C12" i="2"/>
  <c r="I52" i="2" s="1"/>
  <c r="S52" i="2" s="1"/>
  <c r="C11" i="2"/>
  <c r="C10" i="2"/>
  <c r="G50" i="2" s="1"/>
  <c r="C50" i="2" s="1"/>
  <c r="C9" i="2"/>
  <c r="E49" i="2" s="1"/>
  <c r="O49" i="2" s="1"/>
  <c r="C8" i="2"/>
  <c r="C7" i="2"/>
  <c r="D47" i="2" s="1"/>
  <c r="C6" i="2"/>
  <c r="H46" i="2" s="1"/>
  <c r="C5" i="2"/>
  <c r="H45" i="2" s="1"/>
  <c r="K48" i="2" l="1"/>
  <c r="I48" i="2"/>
  <c r="H48" i="2"/>
  <c r="G48" i="2"/>
  <c r="F48" i="2"/>
  <c r="C48" i="2" s="1"/>
  <c r="E48" i="2"/>
  <c r="D48" i="2"/>
  <c r="K60" i="2"/>
  <c r="I60" i="2"/>
  <c r="H60" i="2"/>
  <c r="G60" i="2"/>
  <c r="F60" i="2"/>
  <c r="C60" i="2" s="1"/>
  <c r="E60" i="2"/>
  <c r="D60" i="2"/>
  <c r="P61" i="2"/>
  <c r="C46" i="2"/>
  <c r="F72" i="2"/>
  <c r="K72" i="2"/>
  <c r="U72" i="2" s="1"/>
  <c r="I72" i="2"/>
  <c r="S72" i="2" s="1"/>
  <c r="H72" i="2"/>
  <c r="R72" i="2" s="1"/>
  <c r="G72" i="2"/>
  <c r="Q72" i="2" s="1"/>
  <c r="E72" i="2"/>
  <c r="O72" i="2" s="1"/>
  <c r="D72" i="2"/>
  <c r="N72" i="2" s="1"/>
  <c r="P54" i="2"/>
  <c r="S63" i="2"/>
  <c r="C63" i="2"/>
  <c r="M63" i="2" s="1"/>
  <c r="C63" i="3"/>
  <c r="M63" i="3" s="1"/>
  <c r="P63" i="3"/>
  <c r="I47" i="3"/>
  <c r="S47" i="3" s="1"/>
  <c r="H47" i="3"/>
  <c r="R47" i="3" s="1"/>
  <c r="F47" i="3"/>
  <c r="E47" i="3"/>
  <c r="O47" i="3" s="1"/>
  <c r="G54" i="2"/>
  <c r="Q54" i="2" s="1"/>
  <c r="E64" i="2"/>
  <c r="O64" i="2" s="1"/>
  <c r="I68" i="2"/>
  <c r="D69" i="2"/>
  <c r="G71" i="2"/>
  <c r="C71" i="2" s="1"/>
  <c r="K73" i="2"/>
  <c r="I80" i="2"/>
  <c r="D60" i="3"/>
  <c r="N60" i="3" s="1"/>
  <c r="F60" i="3"/>
  <c r="D72" i="3"/>
  <c r="F72" i="3"/>
  <c r="E72" i="3"/>
  <c r="K84" i="3"/>
  <c r="I84" i="3"/>
  <c r="H84" i="3"/>
  <c r="G84" i="3"/>
  <c r="F84" i="3"/>
  <c r="C84" i="3" s="1"/>
  <c r="E84" i="3"/>
  <c r="E60" i="3"/>
  <c r="O60" i="3" s="1"/>
  <c r="H70" i="3"/>
  <c r="R70" i="3" s="1"/>
  <c r="G44" i="4"/>
  <c r="K44" i="4"/>
  <c r="I44" i="4"/>
  <c r="H44" i="4"/>
  <c r="F44" i="4"/>
  <c r="C44" i="4" s="1"/>
  <c r="E44" i="4"/>
  <c r="G56" i="4"/>
  <c r="F56" i="4"/>
  <c r="C56" i="4" s="1"/>
  <c r="D56" i="4"/>
  <c r="K56" i="4"/>
  <c r="I56" i="4"/>
  <c r="H56" i="4"/>
  <c r="H68" i="4"/>
  <c r="G68" i="4"/>
  <c r="F68" i="4"/>
  <c r="C68" i="4" s="1"/>
  <c r="E68" i="4"/>
  <c r="D68" i="4"/>
  <c r="K68" i="4"/>
  <c r="I68" i="4"/>
  <c r="I59" i="4"/>
  <c r="I71" i="3"/>
  <c r="H71" i="3"/>
  <c r="G71" i="3"/>
  <c r="F71" i="3"/>
  <c r="E71" i="3"/>
  <c r="K71" i="3"/>
  <c r="H49" i="2"/>
  <c r="R49" i="2" s="1"/>
  <c r="D57" i="2"/>
  <c r="N57" i="2" s="1"/>
  <c r="G66" i="2"/>
  <c r="C66" i="2" s="1"/>
  <c r="E45" i="2"/>
  <c r="G47" i="2"/>
  <c r="I49" i="2"/>
  <c r="S49" i="2" s="1"/>
  <c r="D50" i="2"/>
  <c r="F52" i="2"/>
  <c r="H54" i="2"/>
  <c r="R54" i="2" s="1"/>
  <c r="K56" i="2"/>
  <c r="U56" i="2" s="1"/>
  <c r="E57" i="2"/>
  <c r="O57" i="2" s="1"/>
  <c r="I61" i="2"/>
  <c r="S61" i="2" s="1"/>
  <c r="D62" i="2"/>
  <c r="F64" i="2"/>
  <c r="H66" i="2"/>
  <c r="K68" i="2"/>
  <c r="E69" i="2"/>
  <c r="H71" i="2"/>
  <c r="G77" i="2"/>
  <c r="K80" i="2"/>
  <c r="K49" i="3"/>
  <c r="U49" i="3" s="1"/>
  <c r="H49" i="3"/>
  <c r="R49" i="3" s="1"/>
  <c r="G49" i="3"/>
  <c r="Q49" i="3" s="1"/>
  <c r="K61" i="3"/>
  <c r="U61" i="3" s="1"/>
  <c r="I61" i="3"/>
  <c r="S61" i="3" s="1"/>
  <c r="H61" i="3"/>
  <c r="R61" i="3" s="1"/>
  <c r="G61" i="3"/>
  <c r="Q61" i="3" s="1"/>
  <c r="K73" i="3"/>
  <c r="I73" i="3"/>
  <c r="H73" i="3"/>
  <c r="G73" i="3"/>
  <c r="I55" i="3"/>
  <c r="S55" i="3" s="1"/>
  <c r="G60" i="3"/>
  <c r="Q60" i="3" s="1"/>
  <c r="D63" i="3"/>
  <c r="N63" i="3" s="1"/>
  <c r="I70" i="3"/>
  <c r="S70" i="3" s="1"/>
  <c r="F45" i="4"/>
  <c r="E45" i="4"/>
  <c r="D45" i="4"/>
  <c r="H45" i="4"/>
  <c r="G45" i="4"/>
  <c r="H57" i="4"/>
  <c r="G57" i="4"/>
  <c r="F57" i="4"/>
  <c r="E57" i="4"/>
  <c r="D57" i="4"/>
  <c r="K57" i="4"/>
  <c r="I57" i="4"/>
  <c r="G42" i="6"/>
  <c r="F42" i="6"/>
  <c r="K42" i="6"/>
  <c r="I42" i="6"/>
  <c r="H42" i="6"/>
  <c r="E42" i="6"/>
  <c r="D42" i="6"/>
  <c r="G54" i="6"/>
  <c r="F54" i="6"/>
  <c r="K54" i="6"/>
  <c r="I54" i="6"/>
  <c r="E54" i="6"/>
  <c r="D54" i="6"/>
  <c r="H54" i="6"/>
  <c r="F47" i="2"/>
  <c r="E52" i="2"/>
  <c r="O52" i="2" s="1"/>
  <c r="I56" i="2"/>
  <c r="S56" i="2" s="1"/>
  <c r="F59" i="2"/>
  <c r="H61" i="2"/>
  <c r="R61" i="2" s="1"/>
  <c r="I76" i="2"/>
  <c r="G59" i="2"/>
  <c r="Q59" i="2" s="1"/>
  <c r="F74" i="2"/>
  <c r="F45" i="2"/>
  <c r="H47" i="2"/>
  <c r="K49" i="2"/>
  <c r="U49" i="2" s="1"/>
  <c r="E50" i="2"/>
  <c r="G52" i="2"/>
  <c r="Q52" i="2" s="1"/>
  <c r="I54" i="2"/>
  <c r="S54" i="2" s="1"/>
  <c r="D55" i="2"/>
  <c r="F57" i="2"/>
  <c r="H59" i="2"/>
  <c r="R59" i="2" s="1"/>
  <c r="K61" i="2"/>
  <c r="U61" i="2" s="1"/>
  <c r="E62" i="2"/>
  <c r="G64" i="2"/>
  <c r="Q64" i="2" s="1"/>
  <c r="I66" i="2"/>
  <c r="D67" i="2"/>
  <c r="F69" i="2"/>
  <c r="I71" i="2"/>
  <c r="G74" i="2"/>
  <c r="D75" i="2"/>
  <c r="E78" i="2"/>
  <c r="F50" i="3"/>
  <c r="E50" i="3"/>
  <c r="O50" i="3" s="1"/>
  <c r="F62" i="3"/>
  <c r="E62" i="3"/>
  <c r="O62" i="3" s="1"/>
  <c r="D62" i="3"/>
  <c r="N62" i="3" s="1"/>
  <c r="H62" i="3"/>
  <c r="R62" i="3" s="1"/>
  <c r="G62" i="3"/>
  <c r="Q62" i="3" s="1"/>
  <c r="F74" i="3"/>
  <c r="C74" i="3" s="1"/>
  <c r="E74" i="3"/>
  <c r="D74" i="3"/>
  <c r="H74" i="3"/>
  <c r="G74" i="3"/>
  <c r="C49" i="3"/>
  <c r="M49" i="3" s="1"/>
  <c r="D50" i="3"/>
  <c r="N50" i="3" s="1"/>
  <c r="C53" i="3"/>
  <c r="M53" i="3" s="1"/>
  <c r="P53" i="3"/>
  <c r="H60" i="3"/>
  <c r="R60" i="3" s="1"/>
  <c r="P61" i="3"/>
  <c r="E63" i="3"/>
  <c r="O63" i="3" s="1"/>
  <c r="I46" i="4"/>
  <c r="K46" i="4"/>
  <c r="H46" i="4"/>
  <c r="I58" i="4"/>
  <c r="H58" i="4"/>
  <c r="G58" i="4"/>
  <c r="F58" i="4"/>
  <c r="E58" i="4"/>
  <c r="D58" i="4"/>
  <c r="C43" i="4"/>
  <c r="D46" i="4"/>
  <c r="C47" i="5"/>
  <c r="M47" i="5" s="1"/>
  <c r="P47" i="5"/>
  <c r="I43" i="6"/>
  <c r="H43" i="6"/>
  <c r="G43" i="6"/>
  <c r="F43" i="6"/>
  <c r="C43" i="6" s="1"/>
  <c r="E43" i="6"/>
  <c r="D43" i="6"/>
  <c r="K43" i="6"/>
  <c r="I55" i="6"/>
  <c r="H55" i="6"/>
  <c r="G55" i="6"/>
  <c r="F55" i="6"/>
  <c r="E55" i="6"/>
  <c r="D55" i="6"/>
  <c r="K55" i="6"/>
  <c r="H52" i="2"/>
  <c r="R52" i="2" s="1"/>
  <c r="E55" i="2"/>
  <c r="I59" i="2"/>
  <c r="S59" i="2" s="1"/>
  <c r="K51" i="3"/>
  <c r="U51" i="3" s="1"/>
  <c r="I51" i="3"/>
  <c r="S51" i="3" s="1"/>
  <c r="K75" i="3"/>
  <c r="I75" i="3"/>
  <c r="E51" i="3"/>
  <c r="O51" i="3" s="1"/>
  <c r="I60" i="3"/>
  <c r="S60" i="3" s="1"/>
  <c r="D47" i="4"/>
  <c r="K47" i="4"/>
  <c r="I47" i="4"/>
  <c r="H47" i="4"/>
  <c r="G47" i="4"/>
  <c r="F47" i="4"/>
  <c r="E47" i="4"/>
  <c r="D59" i="4"/>
  <c r="F59" i="4"/>
  <c r="E59" i="4"/>
  <c r="I45" i="4"/>
  <c r="I44" i="6"/>
  <c r="H44" i="6"/>
  <c r="D44" i="6"/>
  <c r="K44" i="6"/>
  <c r="G44" i="6"/>
  <c r="F44" i="6"/>
  <c r="C44" i="6" s="1"/>
  <c r="E44" i="6"/>
  <c r="I56" i="6"/>
  <c r="H56" i="6"/>
  <c r="D56" i="6"/>
  <c r="G56" i="6"/>
  <c r="F56" i="6"/>
  <c r="C56" i="6" s="1"/>
  <c r="E56" i="6"/>
  <c r="K56" i="6"/>
  <c r="I59" i="3"/>
  <c r="S59" i="3" s="1"/>
  <c r="H59" i="3"/>
  <c r="R59" i="3" s="1"/>
  <c r="G59" i="3"/>
  <c r="Q59" i="3" s="1"/>
  <c r="F59" i="3"/>
  <c r="E59" i="3"/>
  <c r="O59" i="3" s="1"/>
  <c r="D83" i="3"/>
  <c r="K83" i="3"/>
  <c r="E83" i="3"/>
  <c r="P57" i="5"/>
  <c r="G45" i="2"/>
  <c r="I47" i="2"/>
  <c r="K54" i="2"/>
  <c r="U54" i="2" s="1"/>
  <c r="G57" i="2"/>
  <c r="Q57" i="2" s="1"/>
  <c r="F62" i="2"/>
  <c r="C62" i="2" s="1"/>
  <c r="H64" i="2"/>
  <c r="R64" i="2" s="1"/>
  <c r="K66" i="2"/>
  <c r="E67" i="2"/>
  <c r="G69" i="2"/>
  <c r="K71" i="2"/>
  <c r="I74" i="2"/>
  <c r="F78" i="2"/>
  <c r="K63" i="3"/>
  <c r="U63" i="3" s="1"/>
  <c r="I63" i="3"/>
  <c r="S63" i="3" s="1"/>
  <c r="E48" i="3"/>
  <c r="O48" i="3" s="1"/>
  <c r="I77" i="2"/>
  <c r="C77" i="2" s="1"/>
  <c r="E77" i="2"/>
  <c r="K47" i="2"/>
  <c r="F55" i="2"/>
  <c r="H57" i="2"/>
  <c r="R57" i="2" s="1"/>
  <c r="K59" i="2"/>
  <c r="U59" i="2" s="1"/>
  <c r="G62" i="2"/>
  <c r="I64" i="2"/>
  <c r="S64" i="2" s="1"/>
  <c r="F67" i="2"/>
  <c r="H69" i="2"/>
  <c r="K74" i="2"/>
  <c r="F75" i="2"/>
  <c r="G78" i="2"/>
  <c r="H52" i="3"/>
  <c r="R52" i="3" s="1"/>
  <c r="G52" i="3"/>
  <c r="Q52" i="3" s="1"/>
  <c r="E52" i="3"/>
  <c r="O52" i="3" s="1"/>
  <c r="D52" i="3"/>
  <c r="N52" i="3" s="1"/>
  <c r="H64" i="3"/>
  <c r="R64" i="3" s="1"/>
  <c r="G64" i="3"/>
  <c r="Q64" i="3" s="1"/>
  <c r="F64" i="3"/>
  <c r="E64" i="3"/>
  <c r="O64" i="3" s="1"/>
  <c r="D64" i="3"/>
  <c r="N64" i="3" s="1"/>
  <c r="K64" i="3"/>
  <c r="U64" i="3" s="1"/>
  <c r="I64" i="3"/>
  <c r="S64" i="3" s="1"/>
  <c r="H76" i="3"/>
  <c r="R76" i="3" s="1"/>
  <c r="G76" i="3"/>
  <c r="Q76" i="3" s="1"/>
  <c r="F76" i="3"/>
  <c r="E76" i="3"/>
  <c r="O76" i="3" s="1"/>
  <c r="D76" i="3"/>
  <c r="N76" i="3" s="1"/>
  <c r="K76" i="3"/>
  <c r="U76" i="3" s="1"/>
  <c r="I76" i="3"/>
  <c r="S76" i="3" s="1"/>
  <c r="D47" i="3"/>
  <c r="N47" i="3" s="1"/>
  <c r="F48" i="3"/>
  <c r="E49" i="3"/>
  <c r="O49" i="3" s="1"/>
  <c r="H50" i="3"/>
  <c r="R50" i="3" s="1"/>
  <c r="F51" i="3"/>
  <c r="I52" i="3"/>
  <c r="S52" i="3" s="1"/>
  <c r="D59" i="3"/>
  <c r="N59" i="3" s="1"/>
  <c r="K60" i="3"/>
  <c r="U60" i="3" s="1"/>
  <c r="G63" i="3"/>
  <c r="Q63" i="3" s="1"/>
  <c r="I67" i="3"/>
  <c r="S67" i="3" s="1"/>
  <c r="G72" i="3"/>
  <c r="K45" i="4"/>
  <c r="F46" i="4"/>
  <c r="C46" i="4" s="1"/>
  <c r="G55" i="2"/>
  <c r="G67" i="2"/>
  <c r="I69" i="2"/>
  <c r="E70" i="2"/>
  <c r="H78" i="2"/>
  <c r="G47" i="3"/>
  <c r="Q47" i="3" s="1"/>
  <c r="G48" i="3"/>
  <c r="Q48" i="3" s="1"/>
  <c r="G51" i="3"/>
  <c r="Q51" i="3" s="1"/>
  <c r="K59" i="3"/>
  <c r="U59" i="3" s="1"/>
  <c r="H63" i="3"/>
  <c r="R63" i="3" s="1"/>
  <c r="H72" i="3"/>
  <c r="D75" i="3"/>
  <c r="D44" i="4"/>
  <c r="E56" i="4"/>
  <c r="H55" i="2"/>
  <c r="H67" i="2"/>
  <c r="F70" i="2"/>
  <c r="C70" i="2" s="1"/>
  <c r="D73" i="2"/>
  <c r="I78" i="2"/>
  <c r="D79" i="2"/>
  <c r="N79" i="2" s="1"/>
  <c r="K47" i="3"/>
  <c r="U47" i="3" s="1"/>
  <c r="H48" i="3"/>
  <c r="R48" i="3" s="1"/>
  <c r="H51" i="3"/>
  <c r="R51" i="3" s="1"/>
  <c r="E58" i="3"/>
  <c r="O58" i="3" s="1"/>
  <c r="D71" i="3"/>
  <c r="I72" i="3"/>
  <c r="D73" i="3"/>
  <c r="E75" i="3"/>
  <c r="I55" i="2"/>
  <c r="D56" i="2"/>
  <c r="N56" i="2" s="1"/>
  <c r="F58" i="2"/>
  <c r="C58" i="2" s="1"/>
  <c r="I67" i="2"/>
  <c r="D68" i="2"/>
  <c r="G70" i="2"/>
  <c r="E73" i="2"/>
  <c r="I75" i="2"/>
  <c r="D76" i="2"/>
  <c r="K78" i="2"/>
  <c r="E79" i="2"/>
  <c r="O79" i="2" s="1"/>
  <c r="E55" i="3"/>
  <c r="O55" i="3" s="1"/>
  <c r="D55" i="3"/>
  <c r="N55" i="3" s="1"/>
  <c r="G55" i="3"/>
  <c r="Q55" i="3" s="1"/>
  <c r="E67" i="3"/>
  <c r="O67" i="3" s="1"/>
  <c r="D67" i="3"/>
  <c r="N67" i="3" s="1"/>
  <c r="G67" i="3"/>
  <c r="Q67" i="3" s="1"/>
  <c r="F67" i="3"/>
  <c r="G79" i="3"/>
  <c r="Q79" i="3" s="1"/>
  <c r="F79" i="3"/>
  <c r="E79" i="3"/>
  <c r="O79" i="3" s="1"/>
  <c r="D79" i="3"/>
  <c r="N79" i="3" s="1"/>
  <c r="I79" i="3"/>
  <c r="S79" i="3" s="1"/>
  <c r="H79" i="3"/>
  <c r="R79" i="3" s="1"/>
  <c r="I48" i="3"/>
  <c r="S48" i="3" s="1"/>
  <c r="F58" i="3"/>
  <c r="C65" i="3"/>
  <c r="M65" i="3" s="1"/>
  <c r="P65" i="3"/>
  <c r="K72" i="3"/>
  <c r="E73" i="3"/>
  <c r="F75" i="3"/>
  <c r="F83" i="3"/>
  <c r="E56" i="2"/>
  <c r="O56" i="2" s="1"/>
  <c r="G58" i="2"/>
  <c r="D61" i="2"/>
  <c r="N61" i="2" s="1"/>
  <c r="E68" i="2"/>
  <c r="H70" i="2"/>
  <c r="F73" i="2"/>
  <c r="E76" i="2"/>
  <c r="F79" i="2"/>
  <c r="D80" i="2"/>
  <c r="K48" i="3"/>
  <c r="U48" i="3" s="1"/>
  <c r="G58" i="3"/>
  <c r="Q58" i="3" s="1"/>
  <c r="F73" i="3"/>
  <c r="G75" i="3"/>
  <c r="G83" i="3"/>
  <c r="D49" i="2"/>
  <c r="N49" i="2" s="1"/>
  <c r="D54" i="2"/>
  <c r="N54" i="2" s="1"/>
  <c r="F56" i="2"/>
  <c r="E61" i="2"/>
  <c r="O61" i="2" s="1"/>
  <c r="D66" i="2"/>
  <c r="F68" i="2"/>
  <c r="C68" i="2" s="1"/>
  <c r="I70" i="2"/>
  <c r="D71" i="2"/>
  <c r="G73" i="2"/>
  <c r="F76" i="2"/>
  <c r="H79" i="2"/>
  <c r="R79" i="2" s="1"/>
  <c r="E80" i="2"/>
  <c r="H75" i="3"/>
  <c r="H83" i="3"/>
  <c r="D84" i="3"/>
  <c r="C45" i="5"/>
  <c r="K70" i="2"/>
  <c r="G76" i="2"/>
  <c r="I79" i="2"/>
  <c r="S79" i="2" s="1"/>
  <c r="G80" i="2"/>
  <c r="C80" i="2" s="1"/>
  <c r="K58" i="3"/>
  <c r="U58" i="3" s="1"/>
  <c r="D58" i="3"/>
  <c r="N58" i="3" s="1"/>
  <c r="K70" i="3"/>
  <c r="U70" i="3" s="1"/>
  <c r="D70" i="3"/>
  <c r="N70" i="3" s="1"/>
  <c r="I82" i="3"/>
  <c r="F82" i="3"/>
  <c r="E82" i="3"/>
  <c r="D82" i="3"/>
  <c r="H82" i="3"/>
  <c r="G82" i="3"/>
  <c r="C55" i="3"/>
  <c r="M55" i="3" s="1"/>
  <c r="I58" i="3"/>
  <c r="S58" i="3" s="1"/>
  <c r="D61" i="3"/>
  <c r="N61" i="3" s="1"/>
  <c r="F70" i="3"/>
  <c r="I83" i="3"/>
  <c r="G59" i="4"/>
  <c r="C39" i="6"/>
  <c r="H69" i="3"/>
  <c r="D80" i="3"/>
  <c r="F48" i="4"/>
  <c r="I50" i="4"/>
  <c r="D51" i="4"/>
  <c r="H64" i="4"/>
  <c r="D43" i="5"/>
  <c r="K43" i="5"/>
  <c r="I43" i="5"/>
  <c r="H43" i="5"/>
  <c r="C43" i="5" s="1"/>
  <c r="G43" i="5"/>
  <c r="E55" i="5"/>
  <c r="O55" i="5" s="1"/>
  <c r="D55" i="5"/>
  <c r="N55" i="5" s="1"/>
  <c r="K55" i="5"/>
  <c r="U55" i="5" s="1"/>
  <c r="I55" i="5"/>
  <c r="S55" i="5" s="1"/>
  <c r="H55" i="5"/>
  <c r="R55" i="5" s="1"/>
  <c r="G55" i="5"/>
  <c r="Q55" i="5" s="1"/>
  <c r="F38" i="7"/>
  <c r="E38" i="7"/>
  <c r="K38" i="7"/>
  <c r="I38" i="7"/>
  <c r="H38" i="7"/>
  <c r="I50" i="7"/>
  <c r="S50" i="7" s="1"/>
  <c r="G50" i="7"/>
  <c r="Q50" i="7" s="1"/>
  <c r="F50" i="7"/>
  <c r="E50" i="7"/>
  <c r="O50" i="7" s="1"/>
  <c r="D50" i="7"/>
  <c r="N50" i="7" s="1"/>
  <c r="I69" i="3"/>
  <c r="E80" i="3"/>
  <c r="K67" i="4"/>
  <c r="I67" i="4"/>
  <c r="K39" i="4"/>
  <c r="C40" i="4"/>
  <c r="G48" i="4"/>
  <c r="K50" i="4"/>
  <c r="D55" i="4"/>
  <c r="I64" i="4"/>
  <c r="C66" i="4"/>
  <c r="F44" i="5"/>
  <c r="C44" i="5" s="1"/>
  <c r="E44" i="5"/>
  <c r="D44" i="5"/>
  <c r="G56" i="5"/>
  <c r="Q56" i="5" s="1"/>
  <c r="F56" i="5"/>
  <c r="E56" i="5"/>
  <c r="O56" i="5" s="1"/>
  <c r="D56" i="5"/>
  <c r="N56" i="5" s="1"/>
  <c r="F38" i="5"/>
  <c r="C38" i="5" s="1"/>
  <c r="E43" i="5"/>
  <c r="H44" i="5"/>
  <c r="C49" i="5"/>
  <c r="H56" i="5"/>
  <c r="R56" i="5" s="1"/>
  <c r="C37" i="6"/>
  <c r="C59" i="5"/>
  <c r="C43" i="7"/>
  <c r="K60" i="4"/>
  <c r="I60" i="4"/>
  <c r="H60" i="4"/>
  <c r="F60" i="4"/>
  <c r="C60" i="4" s="1"/>
  <c r="C40" i="7"/>
  <c r="F54" i="3"/>
  <c r="H56" i="3"/>
  <c r="R56" i="3" s="1"/>
  <c r="F66" i="3"/>
  <c r="H68" i="3"/>
  <c r="C68" i="3" s="1"/>
  <c r="G78" i="3"/>
  <c r="G81" i="3"/>
  <c r="C81" i="3" s="1"/>
  <c r="G61" i="4"/>
  <c r="F61" i="4"/>
  <c r="C61" i="4" s="1"/>
  <c r="E61" i="4"/>
  <c r="D61" i="4"/>
  <c r="I49" i="4"/>
  <c r="C49" i="4" s="1"/>
  <c r="D50" i="4"/>
  <c r="I52" i="4"/>
  <c r="C52" i="4" s="1"/>
  <c r="D53" i="4"/>
  <c r="G60" i="4"/>
  <c r="K61" i="4"/>
  <c r="E62" i="4"/>
  <c r="G67" i="4"/>
  <c r="C67" i="4" s="1"/>
  <c r="E50" i="5"/>
  <c r="K50" i="5"/>
  <c r="I50" i="5"/>
  <c r="H50" i="5"/>
  <c r="C50" i="5" s="1"/>
  <c r="F62" i="5"/>
  <c r="E62" i="5"/>
  <c r="K62" i="5"/>
  <c r="I62" i="5"/>
  <c r="H62" i="5"/>
  <c r="D62" i="5"/>
  <c r="F64" i="5"/>
  <c r="F35" i="6"/>
  <c r="E35" i="6"/>
  <c r="K35" i="6"/>
  <c r="I35" i="6"/>
  <c r="H35" i="6"/>
  <c r="F47" i="6"/>
  <c r="E47" i="6"/>
  <c r="K47" i="6"/>
  <c r="I47" i="6"/>
  <c r="H47" i="6"/>
  <c r="G47" i="6"/>
  <c r="C49" i="6"/>
  <c r="C51" i="6"/>
  <c r="K45" i="7"/>
  <c r="U45" i="7" s="1"/>
  <c r="H45" i="7"/>
  <c r="R45" i="7" s="1"/>
  <c r="G45" i="7"/>
  <c r="Q45" i="7" s="1"/>
  <c r="F45" i="7"/>
  <c r="E45" i="7"/>
  <c r="O45" i="7" s="1"/>
  <c r="D45" i="7"/>
  <c r="N45" i="7" s="1"/>
  <c r="K57" i="7"/>
  <c r="H57" i="7"/>
  <c r="G57" i="7"/>
  <c r="F57" i="7"/>
  <c r="E57" i="7"/>
  <c r="D57" i="7"/>
  <c r="D38" i="7"/>
  <c r="K50" i="7"/>
  <c r="U50" i="7" s="1"/>
  <c r="G54" i="3"/>
  <c r="Q54" i="3" s="1"/>
  <c r="D57" i="3"/>
  <c r="N57" i="3" s="1"/>
  <c r="G66" i="3"/>
  <c r="I68" i="3"/>
  <c r="D69" i="3"/>
  <c r="H78" i="3"/>
  <c r="R78" i="3" s="1"/>
  <c r="H81" i="3"/>
  <c r="D39" i="4"/>
  <c r="K49" i="4"/>
  <c r="E50" i="4"/>
  <c r="E53" i="4"/>
  <c r="F62" i="4"/>
  <c r="C62" i="4" s="1"/>
  <c r="H67" i="4"/>
  <c r="G39" i="5"/>
  <c r="F39" i="5"/>
  <c r="E39" i="5"/>
  <c r="D39" i="5"/>
  <c r="H51" i="5"/>
  <c r="R51" i="5" s="1"/>
  <c r="G51" i="5"/>
  <c r="Q51" i="5" s="1"/>
  <c r="F51" i="5"/>
  <c r="E51" i="5"/>
  <c r="O51" i="5" s="1"/>
  <c r="D51" i="5"/>
  <c r="N51" i="5" s="1"/>
  <c r="H63" i="5"/>
  <c r="G63" i="5"/>
  <c r="F63" i="5"/>
  <c r="E63" i="5"/>
  <c r="D63" i="5"/>
  <c r="I39" i="5"/>
  <c r="F55" i="5"/>
  <c r="G62" i="5"/>
  <c r="I34" i="7"/>
  <c r="H34" i="7"/>
  <c r="G34" i="7"/>
  <c r="F34" i="7"/>
  <c r="E34" i="7"/>
  <c r="D34" i="7"/>
  <c r="H46" i="7"/>
  <c r="G46" i="7"/>
  <c r="E46" i="7"/>
  <c r="K46" i="7"/>
  <c r="H66" i="3"/>
  <c r="E69" i="3"/>
  <c r="I78" i="3"/>
  <c r="S78" i="3" s="1"/>
  <c r="I81" i="3"/>
  <c r="H51" i="4"/>
  <c r="G51" i="4"/>
  <c r="C51" i="4" s="1"/>
  <c r="I63" i="4"/>
  <c r="H63" i="4"/>
  <c r="G63" i="4"/>
  <c r="F63" i="4"/>
  <c r="E63" i="4"/>
  <c r="E39" i="4"/>
  <c r="F50" i="4"/>
  <c r="C50" i="4" s="1"/>
  <c r="G62" i="4"/>
  <c r="E64" i="4"/>
  <c r="G40" i="5"/>
  <c r="K40" i="5"/>
  <c r="H52" i="5"/>
  <c r="G52" i="5"/>
  <c r="K52" i="5"/>
  <c r="H64" i="5"/>
  <c r="G64" i="5"/>
  <c r="K64" i="5"/>
  <c r="K39" i="5"/>
  <c r="E40" i="5"/>
  <c r="E52" i="5"/>
  <c r="I35" i="7"/>
  <c r="H35" i="7"/>
  <c r="F35" i="7"/>
  <c r="D35" i="7"/>
  <c r="K47" i="7"/>
  <c r="I47" i="7"/>
  <c r="H47" i="7"/>
  <c r="G47" i="7"/>
  <c r="F47" i="7"/>
  <c r="E47" i="7"/>
  <c r="D46" i="7"/>
  <c r="D47" i="7"/>
  <c r="I54" i="3"/>
  <c r="S54" i="3" s="1"/>
  <c r="F57" i="3"/>
  <c r="I66" i="3"/>
  <c r="F69" i="3"/>
  <c r="C69" i="3" s="1"/>
  <c r="K78" i="3"/>
  <c r="U78" i="3" s="1"/>
  <c r="F39" i="4"/>
  <c r="D48" i="4"/>
  <c r="G50" i="4"/>
  <c r="H62" i="4"/>
  <c r="D63" i="4"/>
  <c r="F64" i="4"/>
  <c r="C64" i="4" s="1"/>
  <c r="I41" i="5"/>
  <c r="H41" i="5"/>
  <c r="G41" i="5"/>
  <c r="F41" i="5"/>
  <c r="E41" i="5"/>
  <c r="K53" i="5"/>
  <c r="I53" i="5"/>
  <c r="H53" i="5"/>
  <c r="G53" i="5"/>
  <c r="F53" i="5"/>
  <c r="E53" i="5"/>
  <c r="F40" i="5"/>
  <c r="C40" i="5" s="1"/>
  <c r="F52" i="5"/>
  <c r="E35" i="7"/>
  <c r="F46" i="7"/>
  <c r="K53" i="4"/>
  <c r="I53" i="4"/>
  <c r="K65" i="4"/>
  <c r="I65" i="4"/>
  <c r="H65" i="4"/>
  <c r="G65" i="4"/>
  <c r="C65" i="4" s="1"/>
  <c r="G39" i="4"/>
  <c r="H53" i="4"/>
  <c r="C53" i="4" s="1"/>
  <c r="I62" i="4"/>
  <c r="K63" i="4"/>
  <c r="G64" i="4"/>
  <c r="I42" i="5"/>
  <c r="D42" i="5"/>
  <c r="K54" i="5"/>
  <c r="I54" i="5"/>
  <c r="C54" i="5" s="1"/>
  <c r="E54" i="5"/>
  <c r="D54" i="5"/>
  <c r="H40" i="5"/>
  <c r="D41" i="5"/>
  <c r="F42" i="5"/>
  <c r="C42" i="5" s="1"/>
  <c r="S48" i="5"/>
  <c r="I52" i="5"/>
  <c r="D35" i="6"/>
  <c r="G35" i="7"/>
  <c r="I46" i="7"/>
  <c r="C58" i="7"/>
  <c r="E37" i="5"/>
  <c r="I45" i="5"/>
  <c r="D46" i="5"/>
  <c r="N46" i="5" s="1"/>
  <c r="I57" i="5"/>
  <c r="S57" i="5" s="1"/>
  <c r="D58" i="5"/>
  <c r="F60" i="5"/>
  <c r="C60" i="5" s="1"/>
  <c r="E38" i="6"/>
  <c r="G40" i="6"/>
  <c r="F45" i="6"/>
  <c r="K49" i="6"/>
  <c r="E50" i="6"/>
  <c r="G52" i="6"/>
  <c r="C52" i="6" s="1"/>
  <c r="F57" i="6"/>
  <c r="C57" i="6" s="1"/>
  <c r="F36" i="7"/>
  <c r="K40" i="7"/>
  <c r="F42" i="7"/>
  <c r="H44" i="7"/>
  <c r="C44" i="7" s="1"/>
  <c r="G49" i="7"/>
  <c r="C49" i="7" s="1"/>
  <c r="I51" i="7"/>
  <c r="S51" i="7" s="1"/>
  <c r="D52" i="7"/>
  <c r="F54" i="7"/>
  <c r="H56" i="7"/>
  <c r="K58" i="7"/>
  <c r="F37" i="5"/>
  <c r="C37" i="5" s="1"/>
  <c r="E46" i="5"/>
  <c r="O46" i="5" s="1"/>
  <c r="K57" i="5"/>
  <c r="U57" i="5" s="1"/>
  <c r="E58" i="5"/>
  <c r="G60" i="5"/>
  <c r="F38" i="6"/>
  <c r="H40" i="6"/>
  <c r="G45" i="6"/>
  <c r="D48" i="6"/>
  <c r="F50" i="6"/>
  <c r="H52" i="6"/>
  <c r="G57" i="6"/>
  <c r="G36" i="7"/>
  <c r="D39" i="7"/>
  <c r="G42" i="7"/>
  <c r="Q42" i="7" s="1"/>
  <c r="I44" i="7"/>
  <c r="H49" i="7"/>
  <c r="K51" i="7"/>
  <c r="U51" i="7" s="1"/>
  <c r="E52" i="7"/>
  <c r="G54" i="7"/>
  <c r="Q54" i="7" s="1"/>
  <c r="I56" i="7"/>
  <c r="C56" i="7" s="1"/>
  <c r="D54" i="4"/>
  <c r="D66" i="4"/>
  <c r="G37" i="5"/>
  <c r="F46" i="5"/>
  <c r="F58" i="5"/>
  <c r="C58" i="5" s="1"/>
  <c r="H60" i="5"/>
  <c r="E36" i="6"/>
  <c r="G38" i="6"/>
  <c r="I40" i="6"/>
  <c r="D41" i="6"/>
  <c r="H45" i="6"/>
  <c r="E48" i="6"/>
  <c r="G50" i="6"/>
  <c r="I52" i="6"/>
  <c r="D53" i="6"/>
  <c r="H57" i="6"/>
  <c r="H36" i="7"/>
  <c r="E39" i="7"/>
  <c r="D41" i="7"/>
  <c r="H42" i="7"/>
  <c r="R42" i="7" s="1"/>
  <c r="K44" i="7"/>
  <c r="I49" i="7"/>
  <c r="F52" i="7"/>
  <c r="C52" i="7" s="1"/>
  <c r="H54" i="7"/>
  <c r="R54" i="7" s="1"/>
  <c r="K56" i="7"/>
  <c r="H37" i="5"/>
  <c r="G46" i="5"/>
  <c r="Q46" i="5" s="1"/>
  <c r="D49" i="5"/>
  <c r="G58" i="5"/>
  <c r="I60" i="5"/>
  <c r="D61" i="5"/>
  <c r="D34" i="6"/>
  <c r="F36" i="6"/>
  <c r="C36" i="6" s="1"/>
  <c r="H38" i="6"/>
  <c r="E41" i="6"/>
  <c r="I45" i="6"/>
  <c r="D46" i="6"/>
  <c r="F48" i="6"/>
  <c r="C48" i="6" s="1"/>
  <c r="H50" i="6"/>
  <c r="K52" i="6"/>
  <c r="E53" i="6"/>
  <c r="I57" i="6"/>
  <c r="D58" i="6"/>
  <c r="I36" i="7"/>
  <c r="D37" i="7"/>
  <c r="F39" i="7"/>
  <c r="C39" i="7" s="1"/>
  <c r="E41" i="7"/>
  <c r="I42" i="7"/>
  <c r="S42" i="7" s="1"/>
  <c r="D43" i="7"/>
  <c r="K49" i="7"/>
  <c r="G52" i="7"/>
  <c r="I54" i="7"/>
  <c r="S54" i="7" s="1"/>
  <c r="D55" i="7"/>
  <c r="E49" i="5"/>
  <c r="E61" i="5"/>
  <c r="E34" i="6"/>
  <c r="F41" i="6"/>
  <c r="C41" i="6" s="1"/>
  <c r="E46" i="6"/>
  <c r="F53" i="6"/>
  <c r="C53" i="6" s="1"/>
  <c r="K57" i="6"/>
  <c r="E58" i="6"/>
  <c r="K36" i="7"/>
  <c r="E37" i="7"/>
  <c r="G39" i="7"/>
  <c r="F41" i="7"/>
  <c r="C41" i="7" s="1"/>
  <c r="K42" i="7"/>
  <c r="U42" i="7" s="1"/>
  <c r="E43" i="7"/>
  <c r="D48" i="7"/>
  <c r="K54" i="7"/>
  <c r="U54" i="7" s="1"/>
  <c r="E55" i="7"/>
  <c r="F34" i="6"/>
  <c r="C34" i="6" s="1"/>
  <c r="F46" i="6"/>
  <c r="C46" i="6" s="1"/>
  <c r="F58" i="6"/>
  <c r="C58" i="6" s="1"/>
  <c r="F37" i="7"/>
  <c r="H37" i="7"/>
  <c r="E40" i="7"/>
  <c r="G48" i="7"/>
  <c r="C48" i="7" s="1"/>
  <c r="D51" i="7"/>
  <c r="N51" i="7" s="1"/>
  <c r="F53" i="7"/>
  <c r="C53" i="7" s="1"/>
  <c r="H55" i="7"/>
  <c r="C55" i="7" s="1"/>
  <c r="E58" i="7"/>
  <c r="E44" i="7"/>
  <c r="I48" i="7"/>
  <c r="D49" i="7"/>
  <c r="E56" i="7"/>
  <c r="G58" i="7"/>
  <c r="C50" i="3" l="1"/>
  <c r="M50" i="3" s="1"/>
  <c r="P50" i="3"/>
  <c r="P57" i="2"/>
  <c r="C57" i="2"/>
  <c r="M57" i="2" s="1"/>
  <c r="C59" i="2"/>
  <c r="M59" i="2" s="1"/>
  <c r="P59" i="2"/>
  <c r="P46" i="5"/>
  <c r="C46" i="5"/>
  <c r="M46" i="5" s="1"/>
  <c r="C41" i="5"/>
  <c r="C35" i="7"/>
  <c r="C34" i="7"/>
  <c r="C35" i="6"/>
  <c r="P70" i="3"/>
  <c r="C70" i="3"/>
  <c r="M70" i="3" s="1"/>
  <c r="P51" i="3"/>
  <c r="C51" i="3"/>
  <c r="M51" i="3" s="1"/>
  <c r="C75" i="2"/>
  <c r="C37" i="7"/>
  <c r="C46" i="7"/>
  <c r="C57" i="3"/>
  <c r="M57" i="3" s="1"/>
  <c r="P57" i="3"/>
  <c r="C64" i="5"/>
  <c r="C56" i="5"/>
  <c r="M56" i="5" s="1"/>
  <c r="P56" i="5"/>
  <c r="C76" i="2"/>
  <c r="C50" i="6"/>
  <c r="C54" i="7"/>
  <c r="M54" i="7" s="1"/>
  <c r="P54" i="7"/>
  <c r="C45" i="6"/>
  <c r="C51" i="5"/>
  <c r="M51" i="5" s="1"/>
  <c r="P51" i="5"/>
  <c r="C57" i="7"/>
  <c r="Q78" i="3"/>
  <c r="C78" i="3"/>
  <c r="M78" i="3" s="1"/>
  <c r="C38" i="7"/>
  <c r="C73" i="3"/>
  <c r="C83" i="3"/>
  <c r="C47" i="2"/>
  <c r="C64" i="2"/>
  <c r="M64" i="2" s="1"/>
  <c r="P64" i="2"/>
  <c r="C72" i="2"/>
  <c r="M72" i="2" s="1"/>
  <c r="P72" i="2"/>
  <c r="C40" i="6"/>
  <c r="C52" i="5"/>
  <c r="C75" i="3"/>
  <c r="C79" i="3"/>
  <c r="M79" i="3" s="1"/>
  <c r="P79" i="3"/>
  <c r="C48" i="3"/>
  <c r="M48" i="3" s="1"/>
  <c r="P48" i="3"/>
  <c r="C67" i="2"/>
  <c r="C78" i="2"/>
  <c r="C57" i="5"/>
  <c r="M57" i="5" s="1"/>
  <c r="C55" i="6"/>
  <c r="C42" i="6"/>
  <c r="C61" i="3"/>
  <c r="M61" i="3" s="1"/>
  <c r="C66" i="3"/>
  <c r="C64" i="3"/>
  <c r="M64" i="3" s="1"/>
  <c r="P64" i="3"/>
  <c r="C69" i="2"/>
  <c r="C45" i="4"/>
  <c r="C72" i="3"/>
  <c r="P47" i="3"/>
  <c r="C47" i="3"/>
  <c r="M47" i="3" s="1"/>
  <c r="P55" i="5"/>
  <c r="C55" i="5"/>
  <c r="M55" i="5" s="1"/>
  <c r="C48" i="4"/>
  <c r="C67" i="3"/>
  <c r="M67" i="3" s="1"/>
  <c r="P67" i="3"/>
  <c r="C38" i="6"/>
  <c r="C53" i="5"/>
  <c r="C47" i="7"/>
  <c r="P54" i="3"/>
  <c r="C54" i="3"/>
  <c r="M54" i="3" s="1"/>
  <c r="C79" i="2"/>
  <c r="M79" i="2" s="1"/>
  <c r="P79" i="2"/>
  <c r="C59" i="4"/>
  <c r="C45" i="2"/>
  <c r="C71" i="3"/>
  <c r="C60" i="3"/>
  <c r="M60" i="3" s="1"/>
  <c r="P60" i="3"/>
  <c r="C42" i="7"/>
  <c r="M42" i="7" s="1"/>
  <c r="P42" i="7"/>
  <c r="C63" i="4"/>
  <c r="C39" i="5"/>
  <c r="C47" i="6"/>
  <c r="C50" i="7"/>
  <c r="M50" i="7" s="1"/>
  <c r="P50" i="7"/>
  <c r="C74" i="2"/>
  <c r="C49" i="2"/>
  <c r="M49" i="2" s="1"/>
  <c r="C54" i="2"/>
  <c r="M54" i="2" s="1"/>
  <c r="C61" i="2"/>
  <c r="M61" i="2" s="1"/>
  <c r="C45" i="7"/>
  <c r="M45" i="7" s="1"/>
  <c r="P45" i="7"/>
  <c r="C62" i="5"/>
  <c r="C51" i="7"/>
  <c r="M51" i="7" s="1"/>
  <c r="C82" i="3"/>
  <c r="C56" i="2"/>
  <c r="M56" i="2" s="1"/>
  <c r="P56" i="2"/>
  <c r="C73" i="2"/>
  <c r="P58" i="3"/>
  <c r="C58" i="3"/>
  <c r="M58" i="3" s="1"/>
  <c r="C55" i="2"/>
  <c r="C54" i="6"/>
  <c r="C52" i="2"/>
  <c r="M52" i="2" s="1"/>
  <c r="P52" i="2"/>
  <c r="C36" i="7"/>
  <c r="C39" i="4"/>
  <c r="C63" i="5"/>
  <c r="C56" i="3"/>
  <c r="M56" i="3" s="1"/>
  <c r="P76" i="3"/>
  <c r="C76" i="3"/>
  <c r="M76" i="3" s="1"/>
  <c r="P59" i="3"/>
  <c r="C59" i="3"/>
  <c r="M59" i="3" s="1"/>
  <c r="C47" i="4"/>
  <c r="C58" i="4"/>
  <c r="C52" i="3"/>
  <c r="M52" i="3" s="1"/>
  <c r="C62" i="3"/>
  <c r="M62" i="3" s="1"/>
  <c r="P62" i="3"/>
  <c r="C5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100-000001000000}">
      <text>
        <r>
          <rPr>
            <sz val="10"/>
            <color rgb="FF000000"/>
            <rFont val="Arial"/>
          </rPr>
          <t>Essential Skill Score (a total of each of the assessment factors)</t>
        </r>
      </text>
    </comment>
    <comment ref="F4" authorId="0" shapeId="0" xr:uid="{00000000-0006-0000-0100-000002000000}">
      <text>
        <r>
          <rPr>
            <sz val="10"/>
            <color rgb="FF000000"/>
            <rFont val="Arial"/>
          </rPr>
          <t>Readiness Standard
For the next level learning</t>
        </r>
      </text>
    </comment>
    <comment ref="G4" authorId="0" shapeId="0" xr:uid="{00000000-0006-0000-0100-000003000000}">
      <text>
        <r>
          <rPr>
            <sz val="10"/>
            <color rgb="FF000000"/>
            <rFont val="Arial"/>
          </rPr>
          <t xml:space="preserve">Endurance Standard
Concepts and skills that last over time
</t>
        </r>
      </text>
    </comment>
    <comment ref="H4" authorId="0" shapeId="0" xr:uid="{00000000-0006-0000-0100-000004000000}">
      <text>
        <r>
          <rPr>
            <sz val="10"/>
            <color rgb="FF000000"/>
            <rFont val="Arial"/>
          </rPr>
          <t xml:space="preserve">Assessment Standard
The likelyhood that the standard will be assessed on standardized test
</t>
        </r>
      </text>
    </comment>
    <comment ref="I4" authorId="0" shapeId="0" xr:uid="{00000000-0006-0000-0100-000005000000}">
      <text>
        <r>
          <rPr>
            <sz val="10"/>
            <color rgb="FF000000"/>
            <rFont val="Arial"/>
          </rPr>
          <t>Leverage Standard
Crossover application to other areas</t>
        </r>
      </text>
    </comment>
    <comment ref="C44" authorId="0" shapeId="0" xr:uid="{00000000-0006-0000-0100-000006000000}">
      <text>
        <r>
          <rPr>
            <sz val="10"/>
            <color rgb="FF000000"/>
            <rFont val="Arial"/>
          </rPr>
          <t>Essential Skill Score (a total of each of the assessment factors)</t>
        </r>
      </text>
    </comment>
    <comment ref="F44" authorId="0" shapeId="0" xr:uid="{00000000-0006-0000-0100-000007000000}">
      <text>
        <r>
          <rPr>
            <sz val="10"/>
            <color rgb="FF000000"/>
            <rFont val="Arial"/>
          </rPr>
          <t>Readiness Standard
For the next level learning</t>
        </r>
      </text>
    </comment>
    <comment ref="G44" authorId="0" shapeId="0" xr:uid="{00000000-0006-0000-0100-000008000000}">
      <text>
        <r>
          <rPr>
            <sz val="10"/>
            <color rgb="FF000000"/>
            <rFont val="Arial"/>
          </rPr>
          <t xml:space="preserve">Endurance Standard
Concepts and skills that last over time
</t>
        </r>
      </text>
    </comment>
    <comment ref="H44" authorId="0" shapeId="0" xr:uid="{00000000-0006-0000-0100-000009000000}">
      <text>
        <r>
          <rPr>
            <sz val="10"/>
            <color rgb="FF000000"/>
            <rFont val="Arial"/>
          </rPr>
          <t xml:space="preserve">Assessment Standard
The likelyhood that the standard will be assessed on standardized test
</t>
        </r>
      </text>
    </comment>
    <comment ref="I44" authorId="0" shapeId="0" xr:uid="{00000000-0006-0000-0100-00000A000000}">
      <text>
        <r>
          <rPr>
            <sz val="10"/>
            <color rgb="FF000000"/>
            <rFont val="Arial"/>
          </rPr>
          <t>Leverage Standard
Crossover application to other areas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color rgb="FF000000"/>
            <rFont val="Arial"/>
          </rPr>
          <t>Essential Skill Score (a total of each of the assessment factors)</t>
        </r>
      </text>
    </comment>
    <comment ref="F4" authorId="0" shapeId="0" xr:uid="{00000000-0006-0000-0200-000002000000}">
      <text>
        <r>
          <rPr>
            <sz val="10"/>
            <color rgb="FF000000"/>
            <rFont val="Arial"/>
          </rPr>
          <t>Readiness Standard
For the next level learning</t>
        </r>
      </text>
    </comment>
    <comment ref="G4" authorId="0" shapeId="0" xr:uid="{00000000-0006-0000-0200-000003000000}">
      <text>
        <r>
          <rPr>
            <sz val="10"/>
            <color rgb="FF000000"/>
            <rFont val="Arial"/>
          </rPr>
          <t xml:space="preserve">Endurance Standard
Concepts and skills that last over time
</t>
        </r>
      </text>
    </comment>
    <comment ref="H4" authorId="0" shapeId="0" xr:uid="{00000000-0006-0000-0200-000004000000}">
      <text>
        <r>
          <rPr>
            <sz val="10"/>
            <color rgb="FF000000"/>
            <rFont val="Arial"/>
          </rPr>
          <t xml:space="preserve">Assessment Standard
The likelyhood that the standard will be assessed on standardized test
</t>
        </r>
      </text>
    </comment>
    <comment ref="I4" authorId="0" shapeId="0" xr:uid="{00000000-0006-0000-0200-000005000000}">
      <text>
        <r>
          <rPr>
            <sz val="10"/>
            <color rgb="FF000000"/>
            <rFont val="Arial"/>
          </rPr>
          <t>Leverage Standard
Crossover application to other areas</t>
        </r>
      </text>
    </comment>
    <comment ref="C46" authorId="0" shapeId="0" xr:uid="{00000000-0006-0000-0200-000006000000}">
      <text>
        <r>
          <rPr>
            <sz val="10"/>
            <color rgb="FF000000"/>
            <rFont val="Arial"/>
          </rPr>
          <t>Essential Skill Score (a total of each of the assessment factors)</t>
        </r>
      </text>
    </comment>
    <comment ref="F46" authorId="0" shapeId="0" xr:uid="{00000000-0006-0000-0200-000007000000}">
      <text>
        <r>
          <rPr>
            <sz val="10"/>
            <color rgb="FF000000"/>
            <rFont val="Arial"/>
          </rPr>
          <t>Readiness Standard
For the next level learning</t>
        </r>
      </text>
    </comment>
    <comment ref="G46" authorId="0" shapeId="0" xr:uid="{00000000-0006-0000-0200-000008000000}">
      <text>
        <r>
          <rPr>
            <sz val="10"/>
            <color rgb="FF000000"/>
            <rFont val="Arial"/>
          </rPr>
          <t xml:space="preserve">Endurance Standard
Concepts and skills that last over time
</t>
        </r>
      </text>
    </comment>
    <comment ref="H46" authorId="0" shapeId="0" xr:uid="{00000000-0006-0000-0200-000009000000}">
      <text>
        <r>
          <rPr>
            <sz val="10"/>
            <color rgb="FF000000"/>
            <rFont val="Arial"/>
          </rPr>
          <t xml:space="preserve">Assessment Standard
The likelyhood that the standard will be assessed on standardized test
</t>
        </r>
      </text>
    </comment>
    <comment ref="I46" authorId="0" shapeId="0" xr:uid="{00000000-0006-0000-0200-00000A000000}">
      <text>
        <r>
          <rPr>
            <sz val="10"/>
            <color rgb="FF000000"/>
            <rFont val="Arial"/>
          </rPr>
          <t>Leverage Standard
Crossover application to other areas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300-000001000000}">
      <text>
        <r>
          <rPr>
            <sz val="10"/>
            <color rgb="FF000000"/>
            <rFont val="Arial"/>
          </rPr>
          <t>Essential Skill Score (a total of each of the assessment factors)</t>
        </r>
      </text>
    </comment>
    <comment ref="F4" authorId="0" shapeId="0" xr:uid="{00000000-0006-0000-0300-000002000000}">
      <text>
        <r>
          <rPr>
            <sz val="10"/>
            <color rgb="FF000000"/>
            <rFont val="Arial"/>
          </rPr>
          <t>Readiness Standard
For the next level learning</t>
        </r>
      </text>
    </comment>
    <comment ref="G4" authorId="0" shapeId="0" xr:uid="{00000000-0006-0000-0300-000003000000}">
      <text>
        <r>
          <rPr>
            <sz val="10"/>
            <color rgb="FF000000"/>
            <rFont val="Arial"/>
          </rPr>
          <t xml:space="preserve">Endurance Standard
Concepts and skills that last over time
</t>
        </r>
      </text>
    </comment>
    <comment ref="H4" authorId="0" shapeId="0" xr:uid="{00000000-0006-0000-0300-000004000000}">
      <text>
        <r>
          <rPr>
            <sz val="10"/>
            <color rgb="FF000000"/>
            <rFont val="Arial"/>
          </rPr>
          <t xml:space="preserve">Assessment Standard
The likelyhood that the standard will be assessed on standardized test
</t>
        </r>
      </text>
    </comment>
    <comment ref="I4" authorId="0" shapeId="0" xr:uid="{00000000-0006-0000-0300-000005000000}">
      <text>
        <r>
          <rPr>
            <sz val="10"/>
            <color rgb="FF000000"/>
            <rFont val="Arial"/>
          </rPr>
          <t>Leverage Standard
Crossover application to other areas</t>
        </r>
      </text>
    </comment>
    <comment ref="C38" authorId="0" shapeId="0" xr:uid="{00000000-0006-0000-0300-000006000000}">
      <text>
        <r>
          <rPr>
            <sz val="10"/>
            <color rgb="FF000000"/>
            <rFont val="Arial"/>
          </rPr>
          <t>Essential Skill Score (a total of each of the assessment factors)</t>
        </r>
      </text>
    </comment>
    <comment ref="F38" authorId="0" shapeId="0" xr:uid="{00000000-0006-0000-0300-000007000000}">
      <text>
        <r>
          <rPr>
            <sz val="10"/>
            <color rgb="FF000000"/>
            <rFont val="Arial"/>
          </rPr>
          <t>Readiness Standard
For the next level learning</t>
        </r>
      </text>
    </comment>
    <comment ref="G38" authorId="0" shapeId="0" xr:uid="{00000000-0006-0000-0300-000008000000}">
      <text>
        <r>
          <rPr>
            <sz val="10"/>
            <color rgb="FF000000"/>
            <rFont val="Arial"/>
          </rPr>
          <t xml:space="preserve">Endurance Standard
Concepts and skills that last over time
</t>
        </r>
      </text>
    </comment>
    <comment ref="H38" authorId="0" shapeId="0" xr:uid="{00000000-0006-0000-0300-000009000000}">
      <text>
        <r>
          <rPr>
            <sz val="10"/>
            <color rgb="FF000000"/>
            <rFont val="Arial"/>
          </rPr>
          <t xml:space="preserve">Assessment Standard
The likelyhood that the standard will be assessed on standardized test
</t>
        </r>
      </text>
    </comment>
    <comment ref="I38" authorId="0" shapeId="0" xr:uid="{00000000-0006-0000-0300-00000A000000}">
      <text>
        <r>
          <rPr>
            <sz val="10"/>
            <color rgb="FF000000"/>
            <rFont val="Arial"/>
          </rPr>
          <t>Leverage Standard
Crossover application to other areas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400-000001000000}">
      <text>
        <r>
          <rPr>
            <sz val="10"/>
            <color rgb="FF000000"/>
            <rFont val="Arial"/>
          </rPr>
          <t>Essential Skill Score (a total of each of the assessment factors)</t>
        </r>
      </text>
    </comment>
    <comment ref="F4" authorId="0" shapeId="0" xr:uid="{00000000-0006-0000-0400-000002000000}">
      <text>
        <r>
          <rPr>
            <sz val="10"/>
            <color rgb="FF000000"/>
            <rFont val="Arial"/>
          </rPr>
          <t>Readiness Standard
For the next level learning</t>
        </r>
      </text>
    </comment>
    <comment ref="G4" authorId="0" shapeId="0" xr:uid="{00000000-0006-0000-0400-000003000000}">
      <text>
        <r>
          <rPr>
            <sz val="10"/>
            <color rgb="FF000000"/>
            <rFont val="Arial"/>
          </rPr>
          <t xml:space="preserve">Endurance Standard
Concepts and skills that last over time
</t>
        </r>
      </text>
    </comment>
    <comment ref="H4" authorId="0" shapeId="0" xr:uid="{00000000-0006-0000-0400-000004000000}">
      <text>
        <r>
          <rPr>
            <sz val="10"/>
            <color rgb="FF000000"/>
            <rFont val="Arial"/>
          </rPr>
          <t xml:space="preserve">Assessment Standard
The likelyhood that the standard will be assessed on standardized test
</t>
        </r>
      </text>
    </comment>
    <comment ref="I4" authorId="0" shapeId="0" xr:uid="{00000000-0006-0000-0400-000005000000}">
      <text>
        <r>
          <rPr>
            <sz val="10"/>
            <color rgb="FF000000"/>
            <rFont val="Arial"/>
          </rPr>
          <t>Leverage Standard
Crossover application to other areas</t>
        </r>
      </text>
    </comment>
    <comment ref="E21" authorId="0" shapeId="0" xr:uid="{00000000-0006-0000-0400-00000C000000}">
      <text>
        <r>
          <rPr>
            <sz val="10"/>
            <color rgb="FF000000"/>
            <rFont val="Arial"/>
          </rPr>
          <t>use compare and contrast as a learning target under central message/theme
	-Amy Johnson</t>
        </r>
      </text>
    </comment>
    <comment ref="E25" authorId="0" shapeId="0" xr:uid="{00000000-0006-0000-0400-00000B000000}">
      <text>
        <r>
          <rPr>
            <sz val="10"/>
            <color rgb="FF000000"/>
            <rFont val="Arial"/>
          </rPr>
          <t>parts of informational text, structures, parts of literature (ie. character traits, etc.) Analyze texts first, then go into the smaller numbered standards
	-Amy Johnson</t>
        </r>
      </text>
    </comment>
    <comment ref="C36" authorId="0" shapeId="0" xr:uid="{00000000-0006-0000-0400-000006000000}">
      <text>
        <r>
          <rPr>
            <sz val="10"/>
            <color rgb="FF000000"/>
            <rFont val="Arial"/>
          </rPr>
          <t>Essential Skill Score (a total of each of the assessment factors)</t>
        </r>
      </text>
    </comment>
    <comment ref="F36" authorId="0" shapeId="0" xr:uid="{00000000-0006-0000-0400-000007000000}">
      <text>
        <r>
          <rPr>
            <sz val="10"/>
            <color rgb="FF000000"/>
            <rFont val="Arial"/>
          </rPr>
          <t>Readiness Standard
For the next level learning</t>
        </r>
      </text>
    </comment>
    <comment ref="G36" authorId="0" shapeId="0" xr:uid="{00000000-0006-0000-0400-000008000000}">
      <text>
        <r>
          <rPr>
            <sz val="10"/>
            <color rgb="FF000000"/>
            <rFont val="Arial"/>
          </rPr>
          <t xml:space="preserve">Endurance Standard
Concepts and skills that last over time
</t>
        </r>
      </text>
    </comment>
    <comment ref="H36" authorId="0" shapeId="0" xr:uid="{00000000-0006-0000-0400-000009000000}">
      <text>
        <r>
          <rPr>
            <sz val="10"/>
            <color rgb="FF000000"/>
            <rFont val="Arial"/>
          </rPr>
          <t xml:space="preserve">Assessment Standard
The likelyhood that the standard will be assessed on standardized test
</t>
        </r>
      </text>
    </comment>
    <comment ref="I36" authorId="0" shapeId="0" xr:uid="{00000000-0006-0000-0400-00000A000000}">
      <text>
        <r>
          <rPr>
            <sz val="10"/>
            <color rgb="FF000000"/>
            <rFont val="Arial"/>
          </rPr>
          <t>Leverage Standard
Crossover application to other areas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500-000001000000}">
      <text>
        <r>
          <rPr>
            <sz val="10"/>
            <color rgb="FF000000"/>
            <rFont val="Arial"/>
          </rPr>
          <t>Essential Skill Score (a total of each of the assessment factors)</t>
        </r>
      </text>
    </comment>
    <comment ref="F4" authorId="0" shapeId="0" xr:uid="{00000000-0006-0000-0500-000002000000}">
      <text>
        <r>
          <rPr>
            <sz val="10"/>
            <color rgb="FF000000"/>
            <rFont val="Arial"/>
          </rPr>
          <t>Readiness Standard
For the next level learning</t>
        </r>
      </text>
    </comment>
    <comment ref="G4" authorId="0" shapeId="0" xr:uid="{00000000-0006-0000-0500-000003000000}">
      <text>
        <r>
          <rPr>
            <sz val="10"/>
            <color rgb="FF000000"/>
            <rFont val="Arial"/>
          </rPr>
          <t xml:space="preserve">Endurance Standard
Concepts and skills that last over time
</t>
        </r>
      </text>
    </comment>
    <comment ref="H4" authorId="0" shapeId="0" xr:uid="{00000000-0006-0000-0500-000004000000}">
      <text>
        <r>
          <rPr>
            <sz val="10"/>
            <color rgb="FF000000"/>
            <rFont val="Arial"/>
          </rPr>
          <t xml:space="preserve">Assessment Standard
The likelyhood that the standard will be assessed on standardized test
</t>
        </r>
      </text>
    </comment>
    <comment ref="I4" authorId="0" shapeId="0" xr:uid="{00000000-0006-0000-0500-000005000000}">
      <text>
        <r>
          <rPr>
            <sz val="10"/>
            <color rgb="FF000000"/>
            <rFont val="Arial"/>
          </rPr>
          <t>Leverage Standard
Crossover application to other areas</t>
        </r>
      </text>
    </comment>
    <comment ref="C33" authorId="0" shapeId="0" xr:uid="{00000000-0006-0000-0500-000006000000}">
      <text>
        <r>
          <rPr>
            <sz val="10"/>
            <color rgb="FF000000"/>
            <rFont val="Arial"/>
          </rPr>
          <t>Essential Skill Score (a total of each of the assessment factors)</t>
        </r>
      </text>
    </comment>
    <comment ref="F33" authorId="0" shapeId="0" xr:uid="{00000000-0006-0000-0500-000007000000}">
      <text>
        <r>
          <rPr>
            <sz val="10"/>
            <color rgb="FF000000"/>
            <rFont val="Arial"/>
          </rPr>
          <t>Readiness Standard
For the next level learning</t>
        </r>
      </text>
    </comment>
    <comment ref="G33" authorId="0" shapeId="0" xr:uid="{00000000-0006-0000-0500-000008000000}">
      <text>
        <r>
          <rPr>
            <sz val="10"/>
            <color rgb="FF000000"/>
            <rFont val="Arial"/>
          </rPr>
          <t xml:space="preserve">Endurance Standard
Concepts and skills that last over time
</t>
        </r>
      </text>
    </comment>
    <comment ref="H33" authorId="0" shapeId="0" xr:uid="{00000000-0006-0000-0500-000009000000}">
      <text>
        <r>
          <rPr>
            <sz val="10"/>
            <color rgb="FF000000"/>
            <rFont val="Arial"/>
          </rPr>
          <t xml:space="preserve">Assessment Standard
The likelyhood that the standard will be assessed on standardized test
</t>
        </r>
      </text>
    </comment>
    <comment ref="I33" authorId="0" shapeId="0" xr:uid="{00000000-0006-0000-0500-00000A000000}">
      <text>
        <r>
          <rPr>
            <sz val="10"/>
            <color rgb="FF000000"/>
            <rFont val="Arial"/>
          </rPr>
          <t>Leverage Standard
Crossover application to other areas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600-000001000000}">
      <text>
        <r>
          <rPr>
            <sz val="10"/>
            <color rgb="FF000000"/>
            <rFont val="Arial"/>
          </rPr>
          <t>Essential Skill Score (a total of each of the assessment factors)</t>
        </r>
      </text>
    </comment>
    <comment ref="F4" authorId="0" shapeId="0" xr:uid="{00000000-0006-0000-0600-000002000000}">
      <text>
        <r>
          <rPr>
            <sz val="10"/>
            <color rgb="FF000000"/>
            <rFont val="Arial"/>
          </rPr>
          <t>Readiness Standard
For the next level learning</t>
        </r>
      </text>
    </comment>
    <comment ref="G4" authorId="0" shapeId="0" xr:uid="{00000000-0006-0000-0600-000003000000}">
      <text>
        <r>
          <rPr>
            <sz val="10"/>
            <color rgb="FF000000"/>
            <rFont val="Arial"/>
          </rPr>
          <t xml:space="preserve">Endurance Standard
Concepts and skills that last over time
</t>
        </r>
      </text>
    </comment>
    <comment ref="H4" authorId="0" shapeId="0" xr:uid="{00000000-0006-0000-0600-000004000000}">
      <text>
        <r>
          <rPr>
            <sz val="10"/>
            <color rgb="FF000000"/>
            <rFont val="Arial"/>
          </rPr>
          <t xml:space="preserve">Assessment Standard
The likelyhood that the standard will be assessed on standardized test
</t>
        </r>
      </text>
    </comment>
    <comment ref="I4" authorId="0" shapeId="0" xr:uid="{00000000-0006-0000-0600-000005000000}">
      <text>
        <r>
          <rPr>
            <sz val="10"/>
            <color rgb="FF000000"/>
            <rFont val="Arial"/>
          </rPr>
          <t>Leverage Standard
Crossover application to other areas</t>
        </r>
      </text>
    </comment>
    <comment ref="C33" authorId="0" shapeId="0" xr:uid="{00000000-0006-0000-0600-000006000000}">
      <text>
        <r>
          <rPr>
            <sz val="10"/>
            <color rgb="FF000000"/>
            <rFont val="Arial"/>
          </rPr>
          <t>Essential Skill Score (a total of each of the assessment factors)</t>
        </r>
      </text>
    </comment>
    <comment ref="F33" authorId="0" shapeId="0" xr:uid="{00000000-0006-0000-0600-000007000000}">
      <text>
        <r>
          <rPr>
            <sz val="10"/>
            <color rgb="FF000000"/>
            <rFont val="Arial"/>
          </rPr>
          <t>Readiness Standard
For the next level learning</t>
        </r>
      </text>
    </comment>
    <comment ref="G33" authorId="0" shapeId="0" xr:uid="{00000000-0006-0000-0600-000008000000}">
      <text>
        <r>
          <rPr>
            <sz val="10"/>
            <color rgb="FF000000"/>
            <rFont val="Arial"/>
          </rPr>
          <t xml:space="preserve">Endurance Standard
Concepts and skills that last over time
</t>
        </r>
      </text>
    </comment>
    <comment ref="H33" authorId="0" shapeId="0" xr:uid="{00000000-0006-0000-0600-000009000000}">
      <text>
        <r>
          <rPr>
            <sz val="10"/>
            <color rgb="FF000000"/>
            <rFont val="Arial"/>
          </rPr>
          <t xml:space="preserve">Assessment Standard
The likelyhood that the standard will be assessed on standardized test
</t>
        </r>
      </text>
    </comment>
    <comment ref="I33" authorId="0" shapeId="0" xr:uid="{00000000-0006-0000-0600-00000A000000}">
      <text>
        <r>
          <rPr>
            <sz val="10"/>
            <color rgb="FF000000"/>
            <rFont val="Arial"/>
          </rPr>
          <t>Leverage Standard
Crossover application to other areas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700-000001000000}">
      <text>
        <r>
          <rPr>
            <sz val="10"/>
            <color rgb="FF000000"/>
            <rFont val="Arial"/>
          </rPr>
          <t># of Assessment Factors</t>
        </r>
      </text>
    </comment>
    <comment ref="E3" authorId="0" shapeId="0" xr:uid="{00000000-0006-0000-0700-000002000000}">
      <text>
        <r>
          <rPr>
            <sz val="10"/>
            <color rgb="FF000000"/>
            <rFont val="Arial"/>
          </rPr>
          <t>Readiness Standard
For the next level learning</t>
        </r>
      </text>
    </comment>
    <comment ref="F3" authorId="0" shapeId="0" xr:uid="{00000000-0006-0000-0700-000003000000}">
      <text>
        <r>
          <rPr>
            <sz val="10"/>
            <color rgb="FF000000"/>
            <rFont val="Arial"/>
          </rPr>
          <t xml:space="preserve">Endurance Standard
Concepts and skills that last over time
</t>
        </r>
      </text>
    </comment>
    <comment ref="G3" authorId="0" shapeId="0" xr:uid="{00000000-0006-0000-0700-000004000000}">
      <text>
        <r>
          <rPr>
            <sz val="10"/>
            <color rgb="FF000000"/>
            <rFont val="Arial"/>
          </rPr>
          <t xml:space="preserve">Assessment Standard
The likelyhood that the standard will be assessed on standardized test
</t>
        </r>
      </text>
    </comment>
    <comment ref="H3" authorId="0" shapeId="0" xr:uid="{00000000-0006-0000-0700-000005000000}">
      <text>
        <r>
          <rPr>
            <sz val="10"/>
            <color rgb="FF000000"/>
            <rFont val="Arial"/>
          </rPr>
          <t>Leverage Standard
Crossover application to other areas</t>
        </r>
      </text>
    </comment>
    <comment ref="K3" authorId="0" shapeId="0" xr:uid="{00000000-0006-0000-0700-000006000000}">
      <text>
        <r>
          <rPr>
            <sz val="10"/>
            <color rgb="FF000000"/>
            <rFont val="Arial"/>
          </rPr>
          <t># of Assessment Factors</t>
        </r>
      </text>
    </comment>
    <comment ref="N3" authorId="0" shapeId="0" xr:uid="{00000000-0006-0000-0700-000007000000}">
      <text>
        <r>
          <rPr>
            <sz val="10"/>
            <color rgb="FF000000"/>
            <rFont val="Arial"/>
          </rPr>
          <t>Readiness Standard
For the next level learning</t>
        </r>
      </text>
    </comment>
    <comment ref="O3" authorId="0" shapeId="0" xr:uid="{00000000-0006-0000-0700-000008000000}">
      <text>
        <r>
          <rPr>
            <sz val="10"/>
            <color rgb="FF000000"/>
            <rFont val="Arial"/>
          </rPr>
          <t xml:space="preserve">Endurance Standard
Concepts and skills that last over time
</t>
        </r>
      </text>
    </comment>
    <comment ref="P3" authorId="0" shapeId="0" xr:uid="{00000000-0006-0000-0700-000009000000}">
      <text>
        <r>
          <rPr>
            <sz val="10"/>
            <color rgb="FF000000"/>
            <rFont val="Arial"/>
          </rPr>
          <t xml:space="preserve">Assessment Standard
The likelyhood that the standard will be assessed on standardized test
</t>
        </r>
      </text>
    </comment>
    <comment ref="Q3" authorId="0" shapeId="0" xr:uid="{00000000-0006-0000-0700-00000A000000}">
      <text>
        <r>
          <rPr>
            <sz val="10"/>
            <color rgb="FF000000"/>
            <rFont val="Arial"/>
          </rPr>
          <t>Leverage Standard
Crossover application to other areas</t>
        </r>
      </text>
    </comment>
    <comment ref="T3" authorId="0" shapeId="0" xr:uid="{00000000-0006-0000-0700-00000B000000}">
      <text>
        <r>
          <rPr>
            <sz val="10"/>
            <color rgb="FF000000"/>
            <rFont val="Arial"/>
          </rPr>
          <t># of Assessment Factors</t>
        </r>
      </text>
    </comment>
    <comment ref="W3" authorId="0" shapeId="0" xr:uid="{00000000-0006-0000-0700-00000C000000}">
      <text>
        <r>
          <rPr>
            <sz val="10"/>
            <color rgb="FF000000"/>
            <rFont val="Arial"/>
          </rPr>
          <t>Readiness Standard
For the next level learning</t>
        </r>
      </text>
    </comment>
    <comment ref="X3" authorId="0" shapeId="0" xr:uid="{00000000-0006-0000-0700-00000D000000}">
      <text>
        <r>
          <rPr>
            <sz val="10"/>
            <color rgb="FF000000"/>
            <rFont val="Arial"/>
          </rPr>
          <t xml:space="preserve">Endurance Standard
Concepts and skills that last over time
</t>
        </r>
      </text>
    </comment>
    <comment ref="Y3" authorId="0" shapeId="0" xr:uid="{00000000-0006-0000-0700-00000E000000}">
      <text>
        <r>
          <rPr>
            <sz val="10"/>
            <color rgb="FF000000"/>
            <rFont val="Arial"/>
          </rPr>
          <t xml:space="preserve">Assessment Standard
The likelyhood that the standard will be assessed on standardized test
</t>
        </r>
      </text>
    </comment>
    <comment ref="Z3" authorId="0" shapeId="0" xr:uid="{00000000-0006-0000-0700-00000F000000}">
      <text>
        <r>
          <rPr>
            <sz val="10"/>
            <color rgb="FF000000"/>
            <rFont val="Arial"/>
          </rPr>
          <t>Leverage Standard
Crossover application to other areas</t>
        </r>
      </text>
    </comment>
    <comment ref="AC3" authorId="0" shapeId="0" xr:uid="{00000000-0006-0000-0700-000010000000}">
      <text>
        <r>
          <rPr>
            <sz val="10"/>
            <color rgb="FF000000"/>
            <rFont val="Arial"/>
          </rPr>
          <t># of Assessment Factors</t>
        </r>
      </text>
    </comment>
    <comment ref="AF3" authorId="0" shapeId="0" xr:uid="{00000000-0006-0000-0700-000011000000}">
      <text>
        <r>
          <rPr>
            <sz val="10"/>
            <color rgb="FF000000"/>
            <rFont val="Arial"/>
          </rPr>
          <t>Readiness Standard
For the next level learning</t>
        </r>
      </text>
    </comment>
    <comment ref="AG3" authorId="0" shapeId="0" xr:uid="{00000000-0006-0000-0700-000012000000}">
      <text>
        <r>
          <rPr>
            <sz val="10"/>
            <color rgb="FF000000"/>
            <rFont val="Arial"/>
          </rPr>
          <t xml:space="preserve">Endurance Standard
Concepts and skills that last over time
</t>
        </r>
      </text>
    </comment>
    <comment ref="AH3" authorId="0" shapeId="0" xr:uid="{00000000-0006-0000-0700-000013000000}">
      <text>
        <r>
          <rPr>
            <sz val="10"/>
            <color rgb="FF000000"/>
            <rFont val="Arial"/>
          </rPr>
          <t xml:space="preserve">Assessment Standard
The likelyhood that the standard will be assessed on standardized test
</t>
        </r>
      </text>
    </comment>
    <comment ref="AI3" authorId="0" shapeId="0" xr:uid="{00000000-0006-0000-0700-000014000000}">
      <text>
        <r>
          <rPr>
            <sz val="10"/>
            <color rgb="FF000000"/>
            <rFont val="Arial"/>
          </rPr>
          <t>Leverage Standard
Crossover application to other areas</t>
        </r>
      </text>
    </comment>
    <comment ref="AL3" authorId="0" shapeId="0" xr:uid="{00000000-0006-0000-0700-000015000000}">
      <text>
        <r>
          <rPr>
            <sz val="10"/>
            <color rgb="FF000000"/>
            <rFont val="Arial"/>
          </rPr>
          <t># of Assessment Factors</t>
        </r>
      </text>
    </comment>
    <comment ref="AO3" authorId="0" shapeId="0" xr:uid="{00000000-0006-0000-0700-000016000000}">
      <text>
        <r>
          <rPr>
            <sz val="10"/>
            <color rgb="FF000000"/>
            <rFont val="Arial"/>
          </rPr>
          <t>Readiness Standard
For the next level learning</t>
        </r>
      </text>
    </comment>
    <comment ref="AP3" authorId="0" shapeId="0" xr:uid="{00000000-0006-0000-0700-000017000000}">
      <text>
        <r>
          <rPr>
            <sz val="10"/>
            <color rgb="FF000000"/>
            <rFont val="Arial"/>
          </rPr>
          <t xml:space="preserve">Endurance Standard
Concepts and skills that last over time
</t>
        </r>
      </text>
    </comment>
    <comment ref="AQ3" authorId="0" shapeId="0" xr:uid="{00000000-0006-0000-0700-000018000000}">
      <text>
        <r>
          <rPr>
            <sz val="10"/>
            <color rgb="FF000000"/>
            <rFont val="Arial"/>
          </rPr>
          <t xml:space="preserve">Assessment Standard
The likelyhood that the standard will be assessed on standardized test
</t>
        </r>
      </text>
    </comment>
    <comment ref="AR3" authorId="0" shapeId="0" xr:uid="{00000000-0006-0000-0700-000019000000}">
      <text>
        <r>
          <rPr>
            <sz val="10"/>
            <color rgb="FF000000"/>
            <rFont val="Arial"/>
          </rPr>
          <t>Leverage Standard
Crossover application to other areas</t>
        </r>
      </text>
    </comment>
    <comment ref="AU3" authorId="0" shapeId="0" xr:uid="{00000000-0006-0000-0700-00001A000000}">
      <text>
        <r>
          <rPr>
            <sz val="10"/>
            <color rgb="FF000000"/>
            <rFont val="Arial"/>
          </rPr>
          <t># of Assessment Factors</t>
        </r>
      </text>
    </comment>
    <comment ref="AX3" authorId="0" shapeId="0" xr:uid="{00000000-0006-0000-0700-00001B000000}">
      <text>
        <r>
          <rPr>
            <sz val="10"/>
            <color rgb="FF000000"/>
            <rFont val="Arial"/>
          </rPr>
          <t>Readiness Standard
For the next level learning</t>
        </r>
      </text>
    </comment>
    <comment ref="AY3" authorId="0" shapeId="0" xr:uid="{00000000-0006-0000-0700-00001C000000}">
      <text>
        <r>
          <rPr>
            <sz val="10"/>
            <color rgb="FF000000"/>
            <rFont val="Arial"/>
          </rPr>
          <t xml:space="preserve">Endurance Standard
Concepts and skills that last over time
</t>
        </r>
      </text>
    </comment>
    <comment ref="AZ3" authorId="0" shapeId="0" xr:uid="{00000000-0006-0000-0700-00001D000000}">
      <text>
        <r>
          <rPr>
            <sz val="10"/>
            <color rgb="FF000000"/>
            <rFont val="Arial"/>
          </rPr>
          <t xml:space="preserve">Assessment Standard
The likelyhood that the standard will be assessed on standardized test
</t>
        </r>
      </text>
    </comment>
    <comment ref="BA3" authorId="0" shapeId="0" xr:uid="{00000000-0006-0000-0700-00001E000000}">
      <text>
        <r>
          <rPr>
            <sz val="10"/>
            <color rgb="FF000000"/>
            <rFont val="Arial"/>
          </rPr>
          <t>Leverage Standard
Crossover application to other areas</t>
        </r>
      </text>
    </comment>
    <comment ref="BD3" authorId="0" shapeId="0" xr:uid="{00000000-0006-0000-0700-00001F000000}">
      <text>
        <r>
          <rPr>
            <sz val="10"/>
            <color rgb="FF000000"/>
            <rFont val="Arial"/>
          </rPr>
          <t># of Assessment Factors</t>
        </r>
      </text>
    </comment>
    <comment ref="BG3" authorId="0" shapeId="0" xr:uid="{00000000-0006-0000-0700-000020000000}">
      <text>
        <r>
          <rPr>
            <sz val="10"/>
            <color rgb="FF000000"/>
            <rFont val="Arial"/>
          </rPr>
          <t>Readiness Standard
For the next level learning</t>
        </r>
      </text>
    </comment>
    <comment ref="BH3" authorId="0" shapeId="0" xr:uid="{00000000-0006-0000-0700-000021000000}">
      <text>
        <r>
          <rPr>
            <sz val="10"/>
            <color rgb="FF000000"/>
            <rFont val="Arial"/>
          </rPr>
          <t xml:space="preserve">Endurance Standard
Concepts and skills that last over time
</t>
        </r>
      </text>
    </comment>
    <comment ref="BI3" authorId="0" shapeId="0" xr:uid="{00000000-0006-0000-0700-000022000000}">
      <text>
        <r>
          <rPr>
            <sz val="10"/>
            <color rgb="FF000000"/>
            <rFont val="Arial"/>
          </rPr>
          <t xml:space="preserve">Assessment Standard
The likelyhood that the standard will be assessed on standardized test
</t>
        </r>
      </text>
    </comment>
    <comment ref="BJ3" authorId="0" shapeId="0" xr:uid="{00000000-0006-0000-0700-000023000000}">
      <text>
        <r>
          <rPr>
            <sz val="10"/>
            <color rgb="FF000000"/>
            <rFont val="Arial"/>
          </rPr>
          <t>Leverage Standard
Crossover application to other areas</t>
        </r>
      </text>
    </comment>
  </commentList>
</comments>
</file>

<file path=xl/sharedStrings.xml><?xml version="1.0" encoding="utf-8"?>
<sst xmlns="http://schemas.openxmlformats.org/spreadsheetml/2006/main" count="800" uniqueCount="411">
  <si>
    <t>Welcome to the essential standards planning document for K-6 Reading!  This document is meant to help teams develop a guaranteed and viable curriculum by choosing only standards that meet assessment criteria.</t>
  </si>
  <si>
    <t>During Phase 1 teams evaluate each standard for readiness, endurance, assessment, and leverage. As they mark the relevant checkboxes the ESS. (essential score) will increase. Teams will also provide justification for their decisions.  Please only modify the light blue boxes in order to preserve the programmed functions.</t>
  </si>
  <si>
    <t>If you want to show or hide different sections you can click on the +/- buttons on the left and upper margins of the document.</t>
  </si>
  <si>
    <t>During Phase 2 teams will set a cutoff score that filters out only the most relevant standards (with higher ESS. scores).   After reviewing the recommended amount of standards, they will mark the essential standards they want to confirm in the blue checkboxes.</t>
  </si>
  <si>
    <r>
      <rPr>
        <sz val="12"/>
        <rFont val="Droid Sans,Arial"/>
      </rPr>
      <t xml:space="preserve">The Reading E.S. Vertical Report imports the essential standards selected by each team.  The +/- buttons allow teams to change the view to facilitate different discussions.  </t>
    </r>
    <r>
      <rPr>
        <b/>
        <sz val="12"/>
        <rFont val="Droid Sans,Arial"/>
      </rPr>
      <t>No cells on this sheet need to be modified.</t>
    </r>
  </si>
  <si>
    <t>A</t>
  </si>
  <si>
    <t>Click the minus sign to the left to hide the directions.</t>
  </si>
  <si>
    <t>Phase 1: AS A TEAM, evaluate each standard to see if it meets the assessment criteria.  If it meets a criteria click the checkbox to mark it as true.  Provide a justification and cite evidence for your decision to aid clarity with other teams. *Only modify blue cells*</t>
  </si>
  <si>
    <t>Kindergarten Reading Standards</t>
  </si>
  <si>
    <t>Domains</t>
  </si>
  <si>
    <t>Ess.</t>
  </si>
  <si>
    <t>Standard</t>
  </si>
  <si>
    <t>Standard Description</t>
  </si>
  <si>
    <t>R</t>
  </si>
  <si>
    <t>E</t>
  </si>
  <si>
    <t>L</t>
  </si>
  <si>
    <t>Justification</t>
  </si>
  <si>
    <t>Reading Foundational Skills</t>
  </si>
  <si>
    <t>Print Concepts</t>
  </si>
  <si>
    <t>RF.K.1</t>
  </si>
  <si>
    <t>Demonstrate understanding of the organization and basic features of print.</t>
  </si>
  <si>
    <t>RF.K.1a</t>
  </si>
  <si>
    <t>Follow words from left to right, top to bottom, and page by page.</t>
  </si>
  <si>
    <t>RF.K.1b</t>
  </si>
  <si>
    <t>Recognize that spoken words are represented in written language by specific sequences of letters.</t>
  </si>
  <si>
    <t>RF.K.1c</t>
  </si>
  <si>
    <t>Understand that words are separated by spaces in print.</t>
  </si>
  <si>
    <t>RF.K.1d</t>
  </si>
  <si>
    <t>Recognize and name all upper- and lowercase letters of the alphabet.</t>
  </si>
  <si>
    <t>R- Need all letters for 1st
E- need these to read
A- will be assessed on MAP
L- will be used forever in everything</t>
  </si>
  <si>
    <t>Phonological Awareness</t>
  </si>
  <si>
    <t>RF.K.2</t>
  </si>
  <si>
    <t>Demonstrate understanding of spoken words, syllables, and sounds (phonemes).</t>
  </si>
  <si>
    <t>RF.K.2a</t>
  </si>
  <si>
    <t>Recognize and produce rhyming words</t>
  </si>
  <si>
    <t>RF.K.2b</t>
  </si>
  <si>
    <t>Count, pronounce, blend, and segment syllables in spoken words</t>
  </si>
  <si>
    <t>R- Need all letters for 1st
E- 
A- will be assessed on MAP
L- will be used forever in everything</t>
  </si>
  <si>
    <t>RF.K.2c</t>
  </si>
  <si>
    <t>Blend and segment onsets and rimes of single-syllable spoken words.</t>
  </si>
  <si>
    <t>RF.K.2d</t>
  </si>
  <si>
    <t>Isolate and pronounce the initial, medial vowel, and final sounds (phonemes) in three-phoneme (consonant-vowel-consonant, or CVC) words. (This does not include CVCs ending with /l/, /r/, or /x/.)</t>
  </si>
  <si>
    <t>RF.K.2e</t>
  </si>
  <si>
    <t>Add or substitute individual sounds (phonemes) in simple, one-syllable words to make new words</t>
  </si>
  <si>
    <t>Phonics and Word Recognition</t>
  </si>
  <si>
    <t>RF.K.3</t>
  </si>
  <si>
    <t>Know and apply grade-level phonics and word analysis skills in decoding words.</t>
  </si>
  <si>
    <t>RF.K.3a</t>
  </si>
  <si>
    <t>Demonstrate basic knowledge of one to-one letter-sound correspondences by producing the primary sound or many of the most frequent sounds for each consonant</t>
  </si>
  <si>
    <t>RF.K.3b</t>
  </si>
  <si>
    <t>Associate the long and short sounds with the common spellings (graphemes) for the five major vowels.</t>
  </si>
  <si>
    <t>RF.K.3c</t>
  </si>
  <si>
    <t>Read common high-frequency words by sight (e.g., the, of, to, you, she, my, is, are, do, does).</t>
  </si>
  <si>
    <t>RF.K.3d</t>
  </si>
  <si>
    <t>Distinguish between similarly spelled words by identifying the sounds of the letters that differ.</t>
  </si>
  <si>
    <t>Fluency</t>
  </si>
  <si>
    <t>RF.K.4</t>
  </si>
  <si>
    <t>Read emergent-reader texts with purpose and understanding.</t>
  </si>
  <si>
    <t>Reading: Literature</t>
  </si>
  <si>
    <t>Key Ideas and Details</t>
  </si>
  <si>
    <t>RL.K.1</t>
  </si>
  <si>
    <t>With prompting and support, ask and answer questions about key details in a text.</t>
  </si>
  <si>
    <t>RL.K.2</t>
  </si>
  <si>
    <t>With prompting and support, retell familiar stories, including key details.</t>
  </si>
  <si>
    <t>RL.K.3</t>
  </si>
  <si>
    <t>With prompting and support, identify characters, settings, and major events in a story.</t>
  </si>
  <si>
    <t>Craft and Structure</t>
  </si>
  <si>
    <t>RL.K.4</t>
  </si>
  <si>
    <t>Ask and answer questions about unknown words in a text.</t>
  </si>
  <si>
    <t>RL.K.5</t>
  </si>
  <si>
    <t>Recognize common types of texts (e.g., storybooks, poems).</t>
  </si>
  <si>
    <t>RL.K.6</t>
  </si>
  <si>
    <t>With prompting and support, name the author and illustrator of a story and define the role of each in telling the story.</t>
  </si>
  <si>
    <t>Integration of Knowledge and Ideas</t>
  </si>
  <si>
    <t>RL.K.7</t>
  </si>
  <si>
    <t>With prompting and support, describe the relationship between illustrations and the story in which they appear (e.g., what moment in a story an illustration depicts).</t>
  </si>
  <si>
    <t>RL.K.9</t>
  </si>
  <si>
    <t>With prompting and support, compare and contrast the adventures and experiences of characters in familiar stories.</t>
  </si>
  <si>
    <t>Range of Reading and Level of Text Complexity</t>
  </si>
  <si>
    <t>RL.K.10</t>
  </si>
  <si>
    <t>Actively engage in group reading activities with purpose and understanding.</t>
  </si>
  <si>
    <t>Reading Informational Skills</t>
  </si>
  <si>
    <t>RI.K.1</t>
  </si>
  <si>
    <t>RI.K.2</t>
  </si>
  <si>
    <t>With prompting and support, identify the main topic and retell key details of a text.</t>
  </si>
  <si>
    <t>RI.K.3</t>
  </si>
  <si>
    <t>With prompting and support, describe the connection between two individuals, events, ideas, or pieces of information in a text.</t>
  </si>
  <si>
    <t>RI.K.4</t>
  </si>
  <si>
    <t>With prompting and support, ask and answer questions about unknown words in a text.</t>
  </si>
  <si>
    <t>RI.K.5</t>
  </si>
  <si>
    <t>Identify the front cover, back cover, and title page of a book.</t>
  </si>
  <si>
    <t>RI.K.6</t>
  </si>
  <si>
    <t>Name the author and illustrator of a text and define the role of each in presenting the ideas or information in a text.</t>
  </si>
  <si>
    <t>RI.K.7</t>
  </si>
  <si>
    <t>With prompting and support, describe the relationship between illustrations and the text in which they appear (e.g., what person, place, thing, or idea in the text an illustration depicts).</t>
  </si>
  <si>
    <t>RI.K.8</t>
  </si>
  <si>
    <t>With prompting and support, identify the reasons an author gives to support points in a text.</t>
  </si>
  <si>
    <t>RI.K.9</t>
  </si>
  <si>
    <t>With prompting and support, identify basic similarities in and differences between two texts on the same topic (e.g., in illustrations, descriptions, or procedures).</t>
  </si>
  <si>
    <t>RI.K.10</t>
  </si>
  <si>
    <t>Current</t>
  </si>
  <si>
    <t>Phase 2:  Set a cutoff score to filter out only the most relevant standards.  The goal is to have no more than a third of your standards designated essential.  Refer to the chart on the right for recommendations. *Only modify blue cells*</t>
  </si>
  <si>
    <t>Total</t>
  </si>
  <si>
    <t>Recommended</t>
  </si>
  <si>
    <t>Set Cutoff Here-----------&gt;</t>
  </si>
  <si>
    <t>Potential Essential Standards</t>
  </si>
  <si>
    <t>Confirm</t>
  </si>
  <si>
    <t>1st Grade Reading Standards</t>
  </si>
  <si>
    <t>RF.1.1</t>
  </si>
  <si>
    <t>RF.1.1a</t>
  </si>
  <si>
    <t>Recognize the distinguishing features of a sentence (e.g., first word, capitalization, ending punctuation).</t>
  </si>
  <si>
    <t>RF.1.2</t>
  </si>
  <si>
    <t>R-    Will need for more complex words                        
E-   needed for future skills in all levels              
A-   will be tested in sounds and comprehension   
L-  can utilize in all areas</t>
  </si>
  <si>
    <t xml:space="preserve">High Importance - however addressed in RF.1.3D </t>
  </si>
  <si>
    <t>RF.1.2a</t>
  </si>
  <si>
    <t>Distinguish long from short vowel sounds in spoken single-syllable words.</t>
  </si>
  <si>
    <t>RF.1.2b</t>
  </si>
  <si>
    <t>Orally produce single-syllable words by blending sounds (phonemes), including consonant blends.</t>
  </si>
  <si>
    <t>RF.1.2c</t>
  </si>
  <si>
    <t>Isolate and pronounce initial, medial vowel, and final sounds (phonemes) in spoken single-syllable words.</t>
  </si>
  <si>
    <t>RF.1.2d</t>
  </si>
  <si>
    <t>Segment spoken single-syllable words into their complete sequence of individual sounds (phonemes).</t>
  </si>
  <si>
    <t>RF.1.3</t>
  </si>
  <si>
    <t>RF.1.3a</t>
  </si>
  <si>
    <t>Know the spelling-sound correspondences for common consonant digraphs.</t>
  </si>
  <si>
    <t>RF.1.3b</t>
  </si>
  <si>
    <t>Decode regularly spelled one-syllable words.</t>
  </si>
  <si>
    <t>RF.1.3c</t>
  </si>
  <si>
    <t>Know final -e and common vowel team conventions for representing long vowel sounds.</t>
  </si>
  <si>
    <t>RF.1.3d</t>
  </si>
  <si>
    <t>Use knowledge that every syllable must have a vowel sound to determine the number of syllables in a printed word.</t>
  </si>
  <si>
    <t>RF.1.3e</t>
  </si>
  <si>
    <t>Decode two-syllable words following basic patterns by breaking the words into syllables.</t>
  </si>
  <si>
    <t>RF.1.3f</t>
  </si>
  <si>
    <t>Read words with inflectional endings.</t>
  </si>
  <si>
    <t>RF.1.3g</t>
  </si>
  <si>
    <t>Recognize and read grade appropriate irregularly spelled words</t>
  </si>
  <si>
    <t>R-    Will need for more complex irregularly spelled words and comprehension                       
E-   needed for future skills in all levels              
A-   will be tested in sounds and comprehension   
L-  will utilize in all areas</t>
  </si>
  <si>
    <t>RF.1.4</t>
  </si>
  <si>
    <t>Read with sufficient accuracy and fluency to support comprehension.</t>
  </si>
  <si>
    <t>RF.1.4a</t>
  </si>
  <si>
    <t>Read grade-level text with purpose and understanding.</t>
  </si>
  <si>
    <t>RF.1.4b</t>
  </si>
  <si>
    <t>Read grade-level text orally with accuracy, appropriate rate, and expression on successive readings.</t>
  </si>
  <si>
    <t>RF.1.4c</t>
  </si>
  <si>
    <t>Use context to confirm or self-correct word recognition and understanding, rereading as necessary.</t>
  </si>
  <si>
    <t>RL.1.1</t>
  </si>
  <si>
    <t>Ask and answer questions about key details in a text.</t>
  </si>
  <si>
    <t>RL.1.2</t>
  </si>
  <si>
    <t>Retell stories, including key details, and demonstrate understanding of their central message or lesson.</t>
  </si>
  <si>
    <t>RL.1.3</t>
  </si>
  <si>
    <t xml:space="preserve">Describe characters, settings, and major eve.nts in a story, using key details
</t>
  </si>
  <si>
    <t>RL.1.4</t>
  </si>
  <si>
    <t>Identify words and phrases in stories or poems that suggest feelings or appeal to the senses.</t>
  </si>
  <si>
    <t>RL.1.5</t>
  </si>
  <si>
    <t>Explain major differences between books that tell stories and books that give information, drawing on a wide reading of a range of text types.</t>
  </si>
  <si>
    <t>RL.1.6</t>
  </si>
  <si>
    <t>Identify who is telling the story at various points in a text.</t>
  </si>
  <si>
    <t>RL.1.7</t>
  </si>
  <si>
    <t>Use illustrations and details in a story to describe its characters, setting, or events</t>
  </si>
  <si>
    <t>RL.1.9</t>
  </si>
  <si>
    <t>Compare and contrast the adventures and experiences of characters in stories.</t>
  </si>
  <si>
    <t>RL.1.10</t>
  </si>
  <si>
    <t>With prompting and support, read prose and poetry of appropriate complexity for grade 1.</t>
  </si>
  <si>
    <t>RI.1.1</t>
  </si>
  <si>
    <t>RI.1.2</t>
  </si>
  <si>
    <t>Identify the main topic and retell key details of a text.</t>
  </si>
  <si>
    <t>RI.1.3</t>
  </si>
  <si>
    <t>Describe the connection between two individuals, events, ideas, or pieces of information in a text.</t>
  </si>
  <si>
    <t>RI.1.4</t>
  </si>
  <si>
    <t>Ask and answer questions to help determine or clarify the meaning of words and phrases in a text.</t>
  </si>
  <si>
    <t>RI.1.5</t>
  </si>
  <si>
    <t>Know and use various text features (e.g., headings, tables of contents, glossaries, electronic menus, icons) to locate key facts or information in a text</t>
  </si>
  <si>
    <t>RI.1.6</t>
  </si>
  <si>
    <t>Distinguish between information provided by pictures or other illustrations and information provided by the words in a text.</t>
  </si>
  <si>
    <t>RI.1.7</t>
  </si>
  <si>
    <t>Use the illustrations and details in a text to describe its key ideas.</t>
  </si>
  <si>
    <t>RI.1.8</t>
  </si>
  <si>
    <t>Identify the reasons an author gives to support points in a text.</t>
  </si>
  <si>
    <t>RI.1.9</t>
  </si>
  <si>
    <t>Identify basic similarities in and differences between two texts on the same topic (e.g., in illustrations, descriptions, or procedures).</t>
  </si>
  <si>
    <t>RI.1.10</t>
  </si>
  <si>
    <t>With prompting and support, read informational texts appropriately complex for grade 1.</t>
  </si>
  <si>
    <t>Phase 2:  Set a cutoff score to filter out only the most relevant standards.  The goal is to have no more than a third of your standards designated essential.  Refer to the chart on the right for recommendations. USE CHECKBOX ON RIGHT TO CONFIRM STANDARD. *Only modify blue cells*</t>
  </si>
  <si>
    <t>2nd Grade Reading Standards</t>
  </si>
  <si>
    <t>RF.2.3</t>
  </si>
  <si>
    <t>Know and apply grade-level phonics and word analysis skills in decoding words</t>
  </si>
  <si>
    <t>You can't read without these skills</t>
  </si>
  <si>
    <t>RF.2.3a</t>
  </si>
  <si>
    <t>Distinguish long and short vowels when reading regularly spelled onesyllable words.</t>
  </si>
  <si>
    <t>RF.2.3b</t>
  </si>
  <si>
    <t>Know spelling-sound correspondences for additional common vowel teams.</t>
  </si>
  <si>
    <t>RF.2.3c</t>
  </si>
  <si>
    <t>Decode regularly spelled two-syllable words with long vowels.</t>
  </si>
  <si>
    <t>RF.2.3d</t>
  </si>
  <si>
    <t>Decode words with common prefixes and suffixes.</t>
  </si>
  <si>
    <t>RF.2.3e</t>
  </si>
  <si>
    <t>Identify words with inconsistent but common spelling-sound correspondences.</t>
  </si>
  <si>
    <t>RF.2.3f</t>
  </si>
  <si>
    <t>Recognize and read gradeappropriate irregularly spelled words.</t>
  </si>
  <si>
    <t>RF.2.4</t>
  </si>
  <si>
    <t xml:space="preserve">A child can read without fluency and still comprehend. This is a skill that will develop with practice over time. </t>
  </si>
  <si>
    <t>RF.2.4a</t>
  </si>
  <si>
    <t>Read grade-level text with purpose and understanding</t>
  </si>
  <si>
    <t>RF.2.4b</t>
  </si>
  <si>
    <t>RF.2.4c</t>
  </si>
  <si>
    <t>RL.2.1</t>
  </si>
  <si>
    <t>Ask and answer such questions as who, what, where, when, why, and how to demonstrate understanding of key details in a text.</t>
  </si>
  <si>
    <t>This is the centralized idea of comprehension</t>
  </si>
  <si>
    <t>RL.2.2</t>
  </si>
  <si>
    <t>Recount stories, including fables and folktales from diverse cultures, and determine their central message, lesson, or moral.</t>
  </si>
  <si>
    <t>RL.2.3</t>
  </si>
  <si>
    <t>Describe how characters in a story respond to major events and challenges</t>
  </si>
  <si>
    <t>RL.2.4</t>
  </si>
  <si>
    <t>Describe how words and phrases (e.g., regular beats, alliteration, rhymes, repeated lines) supply rhythm and meaning in a story, poem, or song.</t>
  </si>
  <si>
    <t>This is not a necessary life skill for success</t>
  </si>
  <si>
    <t>RL.2.5</t>
  </si>
  <si>
    <t>Describe the overall structure of a story, including describing how the beginning introduces the story and the ending concludes the action</t>
  </si>
  <si>
    <t xml:space="preserve">This is a skill necessary in comprehension and writing. </t>
  </si>
  <si>
    <t>RL.2.6</t>
  </si>
  <si>
    <t>Acknowledge differences in the points of view of characters, including by speaking in a different voice for each character when reading dialogue aloud.</t>
  </si>
  <si>
    <t>RL.2.7</t>
  </si>
  <si>
    <t>Use information gained from the illustrations and words in a print or digital text to demonstrate understanding of its characters, setting, or plot.</t>
  </si>
  <si>
    <t>RL.2.9</t>
  </si>
  <si>
    <t>Compare and contrast two or more versions of the same story (e.g., Cinderella stories) by different authors or from different cultures.</t>
  </si>
  <si>
    <t>RL.2.10</t>
  </si>
  <si>
    <t>With prompting and support, read prose and poetry of appropriate complexity for grade 2.</t>
  </si>
  <si>
    <t>RI.2.1</t>
  </si>
  <si>
    <t>RI.2.2</t>
  </si>
  <si>
    <t>Identify the main topic of a multiparagraph text as well as the focus of specific paragraphs within the text.</t>
  </si>
  <si>
    <t>RI.2.3</t>
  </si>
  <si>
    <t>Describe the connection between a series of historical events, scientific ideas or concepts, or steps in technical procedures in a text.</t>
  </si>
  <si>
    <t>RI.2.4</t>
  </si>
  <si>
    <t>Determine the meaning of words and phrases in a text relevant to a grade 2 topic or subject area.</t>
  </si>
  <si>
    <t>RI.2.5</t>
  </si>
  <si>
    <t>Know and use various text features (e.g., captions, bold print, subheadings, glossaries, indexes, electronic menus, icons) to locate key facts or information in a text efficiently.</t>
  </si>
  <si>
    <t>RI.2.6</t>
  </si>
  <si>
    <t>Identify the main purpose of a text, including what the author wants to answer, explain, or describe.</t>
  </si>
  <si>
    <t>RI.2.7</t>
  </si>
  <si>
    <t>Explain how specific images (e.g., a diagram showing how a machine works) contribute to and clarify a text.</t>
  </si>
  <si>
    <t>RI.2.8</t>
  </si>
  <si>
    <t>Describe how reasons support specific points the author makes in a text.</t>
  </si>
  <si>
    <t>RI.2.9</t>
  </si>
  <si>
    <t>Compare and contrast the most important points presented by two texts on the same topic.</t>
  </si>
  <si>
    <t>RI.2.10</t>
  </si>
  <si>
    <t>By the end of year, read and comprehend informational texts, including history/social studies, science, and technical texts, in the grades 2–3 text complexity band proficiently, with scaffolding as needed at the high end of the range</t>
  </si>
  <si>
    <t>3rd Grade Reading Standards</t>
  </si>
  <si>
    <t>RF.3.3</t>
  </si>
  <si>
    <t>RF.3.3a</t>
  </si>
  <si>
    <t>Identify and know the meaning of the most common prefixes and derivational suffixes.</t>
  </si>
  <si>
    <t>RF.3.3b</t>
  </si>
  <si>
    <t>Decode words with common Latin suffixes.</t>
  </si>
  <si>
    <t>RF.3.3c</t>
  </si>
  <si>
    <t>Decode multisyllable words.</t>
  </si>
  <si>
    <t>RF.3.3d</t>
  </si>
  <si>
    <t>Read grade-appropriate irregularly spelled words.</t>
  </si>
  <si>
    <t>RF.3.4</t>
  </si>
  <si>
    <t>Read with sufficient accuracy and fluency to support comprehension</t>
  </si>
  <si>
    <t>RF.3.4a</t>
  </si>
  <si>
    <t>RF.3.4b</t>
  </si>
  <si>
    <t>Read grade-level prose and poetry orally with accuracy, appropriate rate, and expression on successive readings.</t>
  </si>
  <si>
    <t>RF.3.4c</t>
  </si>
  <si>
    <t>RL.3.1</t>
  </si>
  <si>
    <t>Ask and answer questions to demonstrate understanding of a text, referring explicitly to the text as the basis for the answers.</t>
  </si>
  <si>
    <t>R- future use, E-used consistently, A- yes, L - transfers to all areas</t>
  </si>
  <si>
    <t>RL.3.2</t>
  </si>
  <si>
    <t>Recount stories, including fables, folktales, and myths from diverse cultures; determine the central message, lesson, or moral and explain how it is conveyed through key details in the text.</t>
  </si>
  <si>
    <t xml:space="preserve">R- 4th &amp; 5th dificulty increases in theme. E- lasting through 5th. A- ACT, MAP L- Can transfer to science, social studies, and math curriculum. </t>
  </si>
  <si>
    <t>RL.3.3</t>
  </si>
  <si>
    <t>Describe characters in a story (e.g., their traits, motivations, or feelings) and explain how their actions contribute to the sequence of events.</t>
  </si>
  <si>
    <t>R- 4th &amp; 5th dificulty increases - more in depth, multiple characters. E- lasting through 5th. A- ACT, MAP L- Can transfer to science, social studies, social skills</t>
  </si>
  <si>
    <t>RL.3.4</t>
  </si>
  <si>
    <t>Determine the meaning of words and phrases as they are used in a text, distinguishing literal from nonliteral language.</t>
  </si>
  <si>
    <t>RL.3.5</t>
  </si>
  <si>
    <t>Refer to parts of stories, dramas, and poems when writing or speaking about a text, using terms such as chapter, scene, and stanza; describe how each successive part builds on earlier sections.</t>
  </si>
  <si>
    <t>RL.3.6</t>
  </si>
  <si>
    <t>Distinguish their own point of view from that of the narrator or those of the characters.</t>
  </si>
  <si>
    <t xml:space="preserve">R-4th and 5th grade have increasing level of difficulty for this one, </t>
  </si>
  <si>
    <t>RL.3.7</t>
  </si>
  <si>
    <t>Explain how specific aspects of a text’s illustrations contribute to what is conveyed by the words in a story (e.g., create mood, emphasize aspects of a character or setting).</t>
  </si>
  <si>
    <t>RL.3.9</t>
  </si>
  <si>
    <t>Compare and contrast the themes, settings, and plots of stories written by the same author about the same or similar characters (e.g., in books from a series).</t>
  </si>
  <si>
    <t>RL.3.10</t>
  </si>
  <si>
    <t>By the end of the year, read and comprehend literature, including stories, dramas, and poetry, at the high end of the grades 2–3 text complexity band independently and proficiently.</t>
  </si>
  <si>
    <t>RI.3.1</t>
  </si>
  <si>
    <t>Ask and answer questions to demonstrate understanding of a text, referring explicitly to the text as the basis for the answers</t>
  </si>
  <si>
    <t>RI.3.2</t>
  </si>
  <si>
    <t>Determine the main idea of a text; recount the key details and explain</t>
  </si>
  <si>
    <t xml:space="preserve">R- 4th &amp; 5th dificulty increases in text structure E- lasting through 5th. A- ACT, MAP L- Can transfer to science, social studies, and math curriculum. </t>
  </si>
  <si>
    <t>RI.3.3</t>
  </si>
  <si>
    <t>Describe the relationship between a series of historical events, scientific ideas or concepts, or steps in technical procedures in a text, using language that pertains to time, sequence, and cause/effect.</t>
  </si>
  <si>
    <t>R- 4th &amp; 5th dificulty increases in text structure E- lasting through 5th. A- ACT, MAP L- Can transfer to science &amp; social studies.</t>
  </si>
  <si>
    <t>RI.3.4</t>
  </si>
  <si>
    <t>Determine the meaning of general academic and domain-specific words and phrases in a text relevant to a grade 3 topic or subject area.</t>
  </si>
  <si>
    <t>RI.3.5</t>
  </si>
  <si>
    <t>Use text features and search tools (e.g., key words, sidebars, hyperlinks) to locate information relevant to a given topic efficiently.</t>
  </si>
  <si>
    <t>RI.3.6</t>
  </si>
  <si>
    <t>Distinguish their own point of view from that of the author of a text.</t>
  </si>
  <si>
    <t>RI.3.7</t>
  </si>
  <si>
    <t>Use information gained from illustrations (e.g., maps, photographs) and the words in a text to demonstrate understanding of the text (e.g., where, when, why, and how key events occur).</t>
  </si>
  <si>
    <t>RI.3.8</t>
  </si>
  <si>
    <t>Describe the logical connection between particular sentences and paragraphs in a text (e.g., comparison, cause/effect, first/second/ third in a sequence).</t>
  </si>
  <si>
    <t>RI.3.9</t>
  </si>
  <si>
    <t>Compare and contrast the most important points and key details presented in two texts on the same topic.</t>
  </si>
  <si>
    <t xml:space="preserve">R- 4th &amp; 5th grade will go deeper into themes &amp; topics. E- lasting understanding A- Yes L- Science &amp; Social Studies </t>
  </si>
  <si>
    <t>RI.3.10</t>
  </si>
  <si>
    <t>By the end of the year, read and comprehend informational texts, including history/social studies, science, and technical texts, at the high end of the grades 2–3 text complexity band independently and proficiently.</t>
  </si>
  <si>
    <t>Phase 1: AS A TEAM, evaluate each standard to see if it meets the assessment criteria.  If it meets a criteria click the checkbox to mark it as true.  Provide a justification and cite evidence for your decision to aid clarity with other teams.</t>
  </si>
  <si>
    <t>4th Grade Reading Standards</t>
  </si>
  <si>
    <t>RF.4.3</t>
  </si>
  <si>
    <t>RF.4.3a</t>
  </si>
  <si>
    <t>Use combined knowledge of all lettersound correspondences, syllabication patterns, and morphology (e.g., roots and affixes) to read accurately unfamiliar multisyllabic words in context and out of context.</t>
  </si>
  <si>
    <t>RF.4.4</t>
  </si>
  <si>
    <t>RF.4.4a</t>
  </si>
  <si>
    <t>RF.4.4b</t>
  </si>
  <si>
    <t>Read grade-level prose and poetry orally with accuracy, appropriate rate, and expression on successive readings</t>
  </si>
  <si>
    <t>RF.4.4c</t>
  </si>
  <si>
    <t>RL.4.1</t>
  </si>
  <si>
    <t>Refer to details and examples in a text when explaining what the text says explicitly and when drawing inferences from the text.</t>
  </si>
  <si>
    <t>RL.4.2</t>
  </si>
  <si>
    <t>Determine a theme of a story, drama, or poem from details in the text; summarize the text.</t>
  </si>
  <si>
    <t>RL.4.3</t>
  </si>
  <si>
    <t>Describe in depth a character, setting, or event in a story or drama, drawing on specific details in the text (e.g., a character’s thoughts, words, or actions).</t>
  </si>
  <si>
    <t>RL.4.4</t>
  </si>
  <si>
    <t>Determine the meaning of words and phrases as they are used in a text, including those that allude to significant characters found in mythology (e.g., Herculean).</t>
  </si>
  <si>
    <t>RL.4.5</t>
  </si>
  <si>
    <t>Explain major differences between poems, drama, and prose, and refer to the structural elements of poems (e.g., verse, rhythm, meter) and drama (e.g., casts of characters, settings, descriptions, dialogue, stage directions) when writing or speaking about a text.</t>
  </si>
  <si>
    <t>RL.4.6</t>
  </si>
  <si>
    <t>Compare and contrast the point of view from which different stories are narrated, including the difference between first- and third-person narrations.</t>
  </si>
  <si>
    <t>RL.4.7</t>
  </si>
  <si>
    <t>Make connections between the text of a story or drama and a visual or oral presentation of the text, identifying where each version reflects specific descriptions and directions in the text.</t>
  </si>
  <si>
    <t>RL.4.9</t>
  </si>
  <si>
    <t>Compare and contrast the treatment of similar themes and topics (e.g., opposition of good and evil) and patterns of events (e.g., the quest) in stories, myths, and traditional literature from different cultures.</t>
  </si>
  <si>
    <t>RL.4.10</t>
  </si>
  <si>
    <t>By the end of the year, read and comprehend literature, including stories, dramas, and poetry, in the grades 4–5 text complexity band proficiently, with scaffolding as needed at the high end of the range.</t>
  </si>
  <si>
    <t>RI.4.1</t>
  </si>
  <si>
    <t>RI.4.2</t>
  </si>
  <si>
    <t>Determine the main idea of a text and explain how it is supported by key details; summarize the text.</t>
  </si>
  <si>
    <t>RI.4.3</t>
  </si>
  <si>
    <t>Explain events, procedures, ideas, or concepts in a historical, scientific, or technical text, including what happened and why, based on specific information in the text.</t>
  </si>
  <si>
    <t>RI.4.4</t>
  </si>
  <si>
    <t>Determine the meaning of general academic and domain-specific words or phrases in a text relevant to a grade 4 topic or subject area.</t>
  </si>
  <si>
    <t>RI.4.5</t>
  </si>
  <si>
    <t>Describe the overall structure (e.g., chronology, comparison, cause/effect, problem/solution) of events, ideas, concepts, or information in a text or part of a text.</t>
  </si>
  <si>
    <t>RI.4.6</t>
  </si>
  <si>
    <t>Compare and contrast a firsthand and secondhand account of the same event or topic; describe the differences in focus and the information provided.</t>
  </si>
  <si>
    <t>RI.4.7</t>
  </si>
  <si>
    <t>Interpret information presented visually, orally, or quantitatively (e.g., in charts, graphs, diagrams, time lines, animations, or interactive elements on Web pages) and explain how the information contributes to an understanding of the text in which it appears</t>
  </si>
  <si>
    <t>RI.4.8</t>
  </si>
  <si>
    <t>Explain how an author uses reasons and evidence to support particular points in a text.</t>
  </si>
  <si>
    <t>RI.4.9</t>
  </si>
  <si>
    <t>Integrate information from two texts on the same topic in order to write or speak about the subject knowledgeably.</t>
  </si>
  <si>
    <t>RI.4.10</t>
  </si>
  <si>
    <t>By the end of year, read and comprehend informational texts, including history/social studies, science, and technical texts, in the grades 4–5 text complexity band proficiently, with scaffolding as needed at the high end of the range.</t>
  </si>
  <si>
    <t>Phase 2:  Set a cutoff score to filter out only the most relevant standards.  The goal is to have no more than a third of your standards designated essential.  Refer to the chart on the right for recommendations. USE CHECKBOX ON RIGHT TO CONFIRM STANDARD.</t>
  </si>
  <si>
    <t>5th Grade Reading Standards</t>
  </si>
  <si>
    <t>RF.5.3</t>
  </si>
  <si>
    <t>RF.5.3a</t>
  </si>
  <si>
    <t>Use combined knowledge of all lettersound correspondences, syllabication patterns, and morphology (e.g., roots and affixes) to read accurately unfamiliar multisyllabic words in context and out of context</t>
  </si>
  <si>
    <t>RF.5.4</t>
  </si>
  <si>
    <t>RF.5.4a</t>
  </si>
  <si>
    <t>RF.5.4b</t>
  </si>
  <si>
    <t>Read grade-level prose and poetry orally with accuracy, appropriate rate, and expression</t>
  </si>
  <si>
    <t>RF.5.4c</t>
  </si>
  <si>
    <t>RL.5.1</t>
  </si>
  <si>
    <t>Quote accurately from a text when explaining what the text says explicitly and when drawing inferences from the text.</t>
  </si>
  <si>
    <t>RL.5.2</t>
  </si>
  <si>
    <t>Determine a theme of a story, drama, or poem from details in the text, including how characters in a story or drama respond to challenges or how the speaker in a poem reflects upon a topic; summarize the text.</t>
  </si>
  <si>
    <t>RL.5.3</t>
  </si>
  <si>
    <t>Compare and contrast two or more characters, settings, or events in a story or drama, drawing on specific details in the text (e.g., how characters interact).</t>
  </si>
  <si>
    <t>RL.5.4</t>
  </si>
  <si>
    <t>Determine the meaning of words and phrases as they are used in a text, including figurative language such as metaphors and similes</t>
  </si>
  <si>
    <t>RL.5.5</t>
  </si>
  <si>
    <t>Explain how a series of chapters, scenes, or stanzas fits together to provide the overall structure of a particular story, drama, or poem.</t>
  </si>
  <si>
    <t>RL.5.6</t>
  </si>
  <si>
    <t>Describe how a narrator’s or speaker’s point of view influences how events are described.</t>
  </si>
  <si>
    <t>RL.5.7</t>
  </si>
  <si>
    <t>Analyze how visual and multimedia elements contribute to the meaning, tone, or beauty of a text (e.g., graphic novel, multimedia presentation of fiction, folktale, myth, poem).</t>
  </si>
  <si>
    <t>RL.5.9</t>
  </si>
  <si>
    <t>Compare and contrast stories in the same genre (e.g., mysteries and adventure stories) on their approaches to similar themes and topics.</t>
  </si>
  <si>
    <t>RL.5.10</t>
  </si>
  <si>
    <t>By the end of the year, read and comprehend literature, including stories, dramas, and poetry, at the high end of the grades 4–5 text complexity band independently and proficiently.</t>
  </si>
  <si>
    <t>RI.5.1</t>
  </si>
  <si>
    <t>RI.5.2</t>
  </si>
  <si>
    <t>Determine two or more main ideas of a text and explain how they are supported by key details; summarize the text.</t>
  </si>
  <si>
    <t>RI.5.3</t>
  </si>
  <si>
    <t>Explain the relationships or interactions between two or more individuals, events, ideas, or concepts in a historical, scientific, or technical text based on specific information in the text.</t>
  </si>
  <si>
    <t>RI.5.4</t>
  </si>
  <si>
    <t>Determine the meaning of general academic and domain-specific words and phrases in a text relevant to a grade 5 topic or subject area.</t>
  </si>
  <si>
    <t>RI.5.5</t>
  </si>
  <si>
    <t>Compare and contrast the overall structure (e.g., chronology, comparison, cause/effect, problem/ solution) of events, ideas, concepts, or information in two or more texts</t>
  </si>
  <si>
    <t>RI.5.6</t>
  </si>
  <si>
    <t>Analyze multiple accounts of the same event or topic, noting important similarities and differences in the point of view they represent.</t>
  </si>
  <si>
    <t>RI.5.7</t>
  </si>
  <si>
    <t>Draw on information from multiple print or digital sources, demonstrating the ability to locate an answer to a question quickly or to solve a problem efficiently.</t>
  </si>
  <si>
    <t>RI.5.8</t>
  </si>
  <si>
    <t>Explain how an author uses reasons and evidence to support particular points in a text, identifying which reasons and evidence support which point(s).</t>
  </si>
  <si>
    <t>RI.5.9</t>
  </si>
  <si>
    <t>Integrate information from several texts on the same topic in order to write or speak about the subject knowledgeably.</t>
  </si>
  <si>
    <t>RI.5.10</t>
  </si>
  <si>
    <t>By the end of the year, read and comprehend informational texts, including history/social studies, science, and technical texts, at the high end of the grades 4–5 text complexity band independently and proficiently.</t>
  </si>
  <si>
    <t>Use the +/- buttons above to control which ranges are visible.  The first button for a grade shows more about the standards.  The second button shows more about justifications.</t>
  </si>
  <si>
    <t>Kindergarten Essential Standards</t>
  </si>
  <si>
    <t>1st Grade Essential Standards</t>
  </si>
  <si>
    <t>2nd Essential Standards Grade</t>
  </si>
  <si>
    <t>3rd Grade Essential Standards</t>
  </si>
  <si>
    <t>4th Grade Essential Standards</t>
  </si>
  <si>
    <t>5th Grade Essential Standards</t>
  </si>
  <si>
    <t>6th Grade Essential Standards</t>
  </si>
  <si>
    <t>ESS.</t>
  </si>
  <si>
    <t>Standard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</si>
</sst>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color rgb="FF000000"/>
      <name val="Arial"/>
    </font>
    <font>
      <b/>
      <sz val="12"/>
      <name val="Droid Sans"/>
    </font>
    <font>
      <sz val="10"/>
      <name val="Arial"/>
    </font>
    <font>
      <b/>
      <sz val="12"/>
      <color rgb="FF000000"/>
      <name val="Droid Sans"/>
    </font>
    <font>
      <sz val="12"/>
      <name val="Droid Sans"/>
    </font>
    <font>
      <sz val="10"/>
      <name val="Arial"/>
    </font>
    <font>
      <b/>
      <sz val="12"/>
      <color rgb="FFCC0000"/>
      <name val="Arial"/>
    </font>
    <font>
      <b/>
      <sz val="10"/>
      <color rgb="FF38761D"/>
      <name val="Arial"/>
    </font>
    <font>
      <b/>
      <sz val="11"/>
      <color rgb="FFCC0000"/>
      <name val="Arial"/>
    </font>
    <font>
      <b/>
      <sz val="12"/>
      <name val="Arial"/>
    </font>
    <font>
      <b/>
      <sz val="11"/>
      <name val="Arial"/>
    </font>
    <font>
      <b/>
      <sz val="10"/>
      <name val="Arial"/>
    </font>
    <font>
      <b/>
      <sz val="10"/>
      <name val="Arial"/>
    </font>
    <font>
      <b/>
      <sz val="10"/>
      <color rgb="FFFFFFFF"/>
      <name val="Arial"/>
    </font>
    <font>
      <sz val="10"/>
      <color rgb="FF000000"/>
      <name val="Arial"/>
    </font>
    <font>
      <b/>
      <sz val="10"/>
      <color rgb="FF38761D"/>
      <name val="Arial"/>
    </font>
    <font>
      <b/>
      <sz val="12"/>
      <color rgb="FF000000"/>
      <name val="Arial"/>
    </font>
    <font>
      <b/>
      <sz val="10"/>
      <color rgb="FFCC0000"/>
      <name val="Arial"/>
    </font>
    <font>
      <b/>
      <sz val="7"/>
      <color rgb="FF000000"/>
      <name val="Arial"/>
    </font>
    <font>
      <b/>
      <sz val="24"/>
      <color rgb="FF000000"/>
      <name val="Arial"/>
    </font>
    <font>
      <sz val="14"/>
      <name val="Arial"/>
    </font>
    <font>
      <sz val="3"/>
      <name val="Arial"/>
    </font>
    <font>
      <b/>
      <sz val="9"/>
      <name val="Arial"/>
    </font>
    <font>
      <u/>
      <sz val="10"/>
      <color rgb="FF0000FF"/>
      <name val="Arial"/>
    </font>
    <font>
      <u/>
      <sz val="10"/>
      <color rgb="FF0000FF"/>
      <name val="Arial"/>
    </font>
    <font>
      <sz val="13"/>
      <color rgb="FF202020"/>
      <name val="Arial"/>
    </font>
    <font>
      <sz val="12"/>
      <color rgb="FF990000"/>
      <name val="Arial"/>
    </font>
    <font>
      <sz val="10"/>
      <name val="Carter One"/>
    </font>
    <font>
      <sz val="12"/>
      <name val="Carter One"/>
    </font>
    <font>
      <sz val="8"/>
      <name val="Carter One"/>
    </font>
    <font>
      <sz val="11"/>
      <name val="Carter One"/>
    </font>
    <font>
      <sz val="9"/>
      <name val="Arial"/>
    </font>
    <font>
      <sz val="11"/>
      <color rgb="FF000000"/>
      <name val="Inconsolata"/>
    </font>
    <font>
      <sz val="12"/>
      <name val="Droid Sans,Arial"/>
    </font>
    <font>
      <b/>
      <sz val="12"/>
      <name val="Droid Sans,Arial"/>
    </font>
  </fonts>
  <fills count="21">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C0000"/>
        <bgColor rgb="FFCC0000"/>
      </patternFill>
    </fill>
    <fill>
      <patternFill patternType="solid">
        <fgColor rgb="FFDCE7FF"/>
        <bgColor rgb="FFDCE7FF"/>
      </patternFill>
    </fill>
    <fill>
      <patternFill patternType="solid">
        <fgColor rgb="FF9FC5E8"/>
        <bgColor rgb="FF9FC5E8"/>
      </patternFill>
    </fill>
    <fill>
      <patternFill patternType="solid">
        <fgColor rgb="FF6FA8DC"/>
        <bgColor rgb="FF6FA8DC"/>
      </patternFill>
    </fill>
    <fill>
      <patternFill patternType="solid">
        <fgColor rgb="FF3D85C6"/>
        <bgColor rgb="FF3D85C6"/>
      </patternFill>
    </fill>
    <fill>
      <patternFill patternType="solid">
        <fgColor rgb="FFEAD1DC"/>
        <bgColor rgb="FFEAD1DC"/>
      </patternFill>
    </fill>
    <fill>
      <patternFill patternType="solid">
        <fgColor rgb="FFD5A6BD"/>
        <bgColor rgb="FFD5A6BD"/>
      </patternFill>
    </fill>
    <fill>
      <patternFill patternType="solid">
        <fgColor rgb="FFC27BA0"/>
        <bgColor rgb="FFC27BA0"/>
      </patternFill>
    </fill>
    <fill>
      <patternFill patternType="solid">
        <fgColor rgb="FFA64D79"/>
        <bgColor rgb="FFA64D79"/>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674EA7"/>
        <bgColor rgb="FF674EA7"/>
      </patternFill>
    </fill>
    <fill>
      <patternFill patternType="solid">
        <fgColor rgb="FF000000"/>
        <bgColor rgb="FF000000"/>
      </patternFill>
    </fill>
    <fill>
      <patternFill patternType="solid">
        <fgColor rgb="FFD9D9D9"/>
        <bgColor rgb="FFD9D9D9"/>
      </patternFill>
    </fill>
    <fill>
      <patternFill patternType="solid">
        <fgColor rgb="FF00FF00"/>
        <bgColor rgb="FF00FF00"/>
      </patternFill>
    </fill>
  </fills>
  <borders count="18">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s>
  <cellStyleXfs count="1">
    <xf numFmtId="0" fontId="0" fillId="0" borderId="0"/>
  </cellStyleXfs>
  <cellXfs count="187">
    <xf numFmtId="0" fontId="0" fillId="0" borderId="0" xfId="0" applyFont="1" applyAlignment="1"/>
    <xf numFmtId="0" fontId="2" fillId="0" borderId="0" xfId="0" applyFont="1" applyAlignment="1"/>
    <xf numFmtId="0" fontId="4" fillId="0" borderId="1" xfId="0" applyFont="1" applyBorder="1" applyAlignment="1"/>
    <xf numFmtId="0" fontId="2" fillId="0" borderId="1" xfId="0" applyFont="1" applyBorder="1" applyAlignment="1"/>
    <xf numFmtId="0" fontId="5" fillId="0" borderId="0" xfId="0" applyFont="1" applyAlignment="1"/>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left" vertical="center" wrapText="1"/>
    </xf>
    <xf numFmtId="0" fontId="10" fillId="3" borderId="7" xfId="0" applyFont="1" applyFill="1" applyBorder="1" applyAlignment="1">
      <alignment horizontal="center" vertical="center"/>
    </xf>
    <xf numFmtId="0" fontId="11" fillId="3" borderId="7" xfId="0" applyFont="1" applyFill="1" applyBorder="1" applyAlignment="1">
      <alignment horizontal="center" vertical="center"/>
    </xf>
    <xf numFmtId="0" fontId="9" fillId="3" borderId="7" xfId="0" applyFont="1" applyFill="1" applyBorder="1" applyAlignment="1">
      <alignment horizontal="left" vertical="center" wrapText="1"/>
    </xf>
    <xf numFmtId="0" fontId="13" fillId="5" borderId="6"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2" fillId="6" borderId="9" xfId="0" applyFont="1" applyFill="1" applyBorder="1" applyAlignment="1">
      <alignment horizontal="center" vertical="center"/>
    </xf>
    <xf numFmtId="0" fontId="2" fillId="6" borderId="6" xfId="0" applyFont="1" applyFill="1" applyBorder="1" applyAlignment="1">
      <alignment horizontal="left" vertical="center"/>
    </xf>
    <xf numFmtId="0" fontId="2" fillId="6" borderId="6" xfId="0" applyFont="1" applyFill="1" applyBorder="1" applyAlignment="1">
      <alignment horizontal="left" vertical="center"/>
    </xf>
    <xf numFmtId="0" fontId="2" fillId="6" borderId="9" xfId="0" applyFont="1" applyFill="1" applyBorder="1" applyAlignment="1">
      <alignment horizontal="center" vertical="center"/>
    </xf>
    <xf numFmtId="0" fontId="14" fillId="6" borderId="0" xfId="0" applyFont="1" applyFill="1" applyAlignment="1">
      <alignment horizontal="left"/>
    </xf>
    <xf numFmtId="0" fontId="13" fillId="5" borderId="7"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0" fontId="2" fillId="6" borderId="10" xfId="0" applyFont="1" applyFill="1" applyBorder="1" applyAlignment="1">
      <alignment horizontal="center" vertical="center"/>
    </xf>
    <xf numFmtId="0" fontId="2" fillId="6" borderId="7" xfId="0" applyFont="1" applyFill="1" applyBorder="1" applyAlignment="1">
      <alignment horizontal="left" vertical="center"/>
    </xf>
    <xf numFmtId="0" fontId="2" fillId="6" borderId="6" xfId="0" applyFont="1" applyFill="1" applyBorder="1" applyAlignment="1">
      <alignment vertical="center" wrapText="1"/>
    </xf>
    <xf numFmtId="0" fontId="2" fillId="6" borderId="6" xfId="0" applyFont="1" applyFill="1" applyBorder="1" applyAlignment="1">
      <alignment vertical="center"/>
    </xf>
    <xf numFmtId="0" fontId="2" fillId="6" borderId="10" xfId="0" applyFont="1" applyFill="1" applyBorder="1" applyAlignment="1">
      <alignment horizontal="center" vertical="center"/>
    </xf>
    <xf numFmtId="0" fontId="2" fillId="6" borderId="7" xfId="0" applyFont="1" applyFill="1" applyBorder="1" applyAlignment="1">
      <alignment horizontal="left" vertical="center"/>
    </xf>
    <xf numFmtId="0" fontId="11" fillId="9" borderId="12" xfId="0" applyFont="1" applyFill="1" applyBorder="1" applyAlignment="1">
      <alignment horizontal="center" vertical="center" wrapText="1"/>
    </xf>
    <xf numFmtId="0" fontId="2" fillId="6" borderId="6" xfId="0" applyFont="1" applyFill="1" applyBorder="1" applyAlignment="1">
      <alignment horizontal="left" vertical="center" wrapText="1"/>
    </xf>
    <xf numFmtId="0" fontId="11" fillId="13" borderId="12"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2" fillId="18" borderId="13" xfId="0" applyFont="1" applyFill="1" applyBorder="1"/>
    <xf numFmtId="0" fontId="16" fillId="19" borderId="0" xfId="0" applyFont="1" applyFill="1" applyAlignment="1">
      <alignment horizontal="center" vertical="center" textRotation="90" wrapText="1"/>
    </xf>
    <xf numFmtId="0" fontId="17" fillId="0" borderId="0" xfId="0" applyFont="1" applyAlignment="1">
      <alignment horizontal="left" vertical="center" wrapText="1"/>
    </xf>
    <xf numFmtId="0" fontId="16" fillId="0" borderId="0" xfId="0" applyFont="1" applyAlignment="1">
      <alignment horizontal="center" vertical="center" wrapText="1"/>
    </xf>
    <xf numFmtId="0" fontId="18" fillId="19" borderId="0" xfId="0" applyFont="1" applyFill="1" applyAlignment="1">
      <alignment horizontal="center" vertical="center" textRotation="90" wrapText="1"/>
    </xf>
    <xf numFmtId="1" fontId="19" fillId="0" borderId="0" xfId="0" applyNumberFormat="1" applyFont="1" applyAlignment="1">
      <alignment horizontal="center" vertical="center" wrapText="1"/>
    </xf>
    <xf numFmtId="0" fontId="2" fillId="0" borderId="7" xfId="0" applyFont="1" applyBorder="1" applyAlignment="1">
      <alignment horizontal="right"/>
    </xf>
    <xf numFmtId="0" fontId="20" fillId="0" borderId="0" xfId="0" applyFont="1" applyAlignment="1">
      <alignment horizontal="center" wrapText="1"/>
    </xf>
    <xf numFmtId="0" fontId="10" fillId="19" borderId="7" xfId="0" applyFont="1" applyFill="1" applyBorder="1" applyAlignment="1">
      <alignment horizontal="center"/>
    </xf>
    <xf numFmtId="0" fontId="12" fillId="19" borderId="7" xfId="0" applyFont="1" applyFill="1" applyBorder="1" applyAlignment="1">
      <alignment horizontal="center"/>
    </xf>
    <xf numFmtId="0" fontId="9" fillId="19" borderId="7" xfId="0" applyFont="1" applyFill="1" applyBorder="1" applyAlignment="1">
      <alignment horizontal="center" wrapText="1"/>
    </xf>
    <xf numFmtId="0" fontId="11" fillId="19" borderId="7" xfId="0" applyFont="1" applyFill="1" applyBorder="1" applyAlignment="1">
      <alignment horizontal="center"/>
    </xf>
    <xf numFmtId="0" fontId="5" fillId="0" borderId="14" xfId="0" applyFont="1" applyBorder="1"/>
    <xf numFmtId="0" fontId="2" fillId="0" borderId="0" xfId="0" applyFont="1" applyAlignment="1">
      <alignment wrapText="1"/>
    </xf>
    <xf numFmtId="0" fontId="21" fillId="0" borderId="0" xfId="0" applyFont="1" applyAlignment="1"/>
    <xf numFmtId="0" fontId="5" fillId="6" borderId="0" xfId="0" applyFont="1" applyFill="1" applyAlignment="1"/>
    <xf numFmtId="0" fontId="2" fillId="0" borderId="14" xfId="0" applyFont="1" applyBorder="1" applyAlignment="1"/>
    <xf numFmtId="0" fontId="5" fillId="6" borderId="0" xfId="0" applyFont="1" applyFill="1"/>
    <xf numFmtId="0" fontId="2" fillId="0" borderId="0" xfId="0" applyFont="1" applyAlignment="1">
      <alignment horizontal="center" vertical="center"/>
    </xf>
    <xf numFmtId="0" fontId="2" fillId="0" borderId="0" xfId="0" applyFont="1" applyAlignment="1">
      <alignment vertical="center" wrapText="1"/>
    </xf>
    <xf numFmtId="0" fontId="2" fillId="6" borderId="9" xfId="0" applyFont="1" applyFill="1" applyBorder="1" applyAlignment="1">
      <alignment vertical="center"/>
    </xf>
    <xf numFmtId="0" fontId="2" fillId="6" borderId="6" xfId="0" applyFont="1" applyFill="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0" fontId="2" fillId="6" borderId="10" xfId="0" applyFont="1" applyFill="1" applyBorder="1" applyAlignment="1">
      <alignment vertical="center"/>
    </xf>
    <xf numFmtId="0" fontId="2" fillId="6" borderId="7" xfId="0" applyFont="1" applyFill="1" applyBorder="1" applyAlignment="1">
      <alignment vertical="center"/>
    </xf>
    <xf numFmtId="0" fontId="2" fillId="20" borderId="0" xfId="0" applyFont="1" applyFill="1" applyAlignment="1">
      <alignment vertical="center" wrapText="1"/>
    </xf>
    <xf numFmtId="0" fontId="14" fillId="6" borderId="0" xfId="0" applyFont="1" applyFill="1" applyAlignment="1">
      <alignment horizontal="left" vertical="center" wrapText="1"/>
    </xf>
    <xf numFmtId="0" fontId="5" fillId="0" borderId="0" xfId="0" applyFont="1" applyAlignment="1">
      <alignment wrapText="1"/>
    </xf>
    <xf numFmtId="0" fontId="2" fillId="2" borderId="11" xfId="0" applyFont="1" applyFill="1" applyBorder="1" applyAlignment="1">
      <alignment vertical="center" wrapText="1"/>
    </xf>
    <xf numFmtId="0" fontId="2" fillId="2" borderId="0" xfId="0" applyFont="1" applyFill="1" applyAlignment="1">
      <alignment vertical="center" wrapText="1"/>
    </xf>
    <xf numFmtId="0" fontId="2" fillId="0" borderId="11" xfId="0" applyFont="1" applyBorder="1" applyAlignment="1">
      <alignment vertical="center" wrapText="1"/>
    </xf>
    <xf numFmtId="0" fontId="2" fillId="6" borderId="9" xfId="0" applyFont="1" applyFill="1" applyBorder="1" applyAlignment="1">
      <alignment vertical="center"/>
    </xf>
    <xf numFmtId="0" fontId="2" fillId="6" borderId="10" xfId="0" applyFont="1" applyFill="1" applyBorder="1" applyAlignment="1">
      <alignment vertical="center"/>
    </xf>
    <xf numFmtId="0" fontId="22" fillId="13" borderId="12" xfId="0" applyFont="1" applyFill="1" applyBorder="1" applyAlignment="1">
      <alignment horizontal="center" vertical="center" wrapText="1"/>
    </xf>
    <xf numFmtId="0" fontId="2" fillId="6" borderId="7" xfId="0" applyFont="1" applyFill="1" applyBorder="1" applyAlignment="1">
      <alignment vertical="center"/>
    </xf>
    <xf numFmtId="0" fontId="22" fillId="17" borderId="12" xfId="0" applyFont="1" applyFill="1" applyBorder="1" applyAlignment="1">
      <alignment horizontal="center" vertical="center" wrapText="1"/>
    </xf>
    <xf numFmtId="1" fontId="19" fillId="0" borderId="0" xfId="0" applyNumberFormat="1" applyFont="1" applyAlignment="1">
      <alignment horizontal="center" vertical="center" wrapText="1"/>
    </xf>
    <xf numFmtId="0" fontId="2" fillId="0" borderId="0" xfId="0" applyFont="1" applyAlignment="1">
      <alignment vertical="center"/>
    </xf>
    <xf numFmtId="0" fontId="2" fillId="0" borderId="14" xfId="0" applyFont="1" applyBorder="1" applyAlignment="1">
      <alignment vertical="center"/>
    </xf>
    <xf numFmtId="0" fontId="10" fillId="19" borderId="7" xfId="0" applyFont="1" applyFill="1" applyBorder="1" applyAlignment="1">
      <alignment horizontal="center" vertical="center"/>
    </xf>
    <xf numFmtId="0" fontId="11" fillId="19" borderId="7" xfId="0" applyFont="1" applyFill="1" applyBorder="1" applyAlignment="1">
      <alignment horizontal="center" vertical="center"/>
    </xf>
    <xf numFmtId="0" fontId="9" fillId="19" borderId="7" xfId="0" applyFont="1" applyFill="1" applyBorder="1" applyAlignment="1">
      <alignment horizontal="center" vertical="center" wrapText="1"/>
    </xf>
    <xf numFmtId="0" fontId="14" fillId="6" borderId="6" xfId="0" applyFont="1" applyFill="1" applyBorder="1" applyAlignment="1">
      <alignment horizontal="left"/>
    </xf>
    <xf numFmtId="0" fontId="23" fillId="0" borderId="11" xfId="0" applyFont="1" applyBorder="1" applyAlignment="1">
      <alignment horizontal="center" vertical="center"/>
    </xf>
    <xf numFmtId="0" fontId="24" fillId="0" borderId="0" xfId="0" applyFont="1" applyAlignment="1"/>
    <xf numFmtId="0" fontId="10" fillId="19" borderId="7" xfId="0" applyFont="1" applyFill="1" applyBorder="1" applyAlignment="1">
      <alignment horizontal="center" vertical="center" wrapText="1"/>
    </xf>
    <xf numFmtId="0" fontId="2" fillId="6" borderId="7" xfId="0" applyFont="1" applyFill="1" applyBorder="1" applyAlignment="1">
      <alignment vertical="center" wrapText="1"/>
    </xf>
    <xf numFmtId="0" fontId="2" fillId="0" borderId="0" xfId="0" applyFont="1" applyAlignment="1">
      <alignment horizontal="center" vertical="center"/>
    </xf>
    <xf numFmtId="0" fontId="2" fillId="6" borderId="6" xfId="0" applyFont="1" applyFill="1" applyBorder="1" applyAlignment="1">
      <alignment vertical="center" wrapText="1"/>
    </xf>
    <xf numFmtId="0" fontId="2" fillId="0" borderId="11" xfId="0" applyFont="1" applyBorder="1" applyAlignment="1">
      <alignment horizontal="center" vertical="center"/>
    </xf>
    <xf numFmtId="0" fontId="2" fillId="0" borderId="0" xfId="0" applyFont="1" applyAlignment="1">
      <alignment vertical="center" wrapText="1"/>
    </xf>
    <xf numFmtId="0" fontId="2" fillId="18" borderId="13" xfId="0" applyFont="1" applyFill="1" applyBorder="1" applyAlignment="1">
      <alignment wrapText="1"/>
    </xf>
    <xf numFmtId="0" fontId="10" fillId="19" borderId="7" xfId="0" applyFont="1" applyFill="1" applyBorder="1" applyAlignment="1">
      <alignment horizontal="center" wrapText="1"/>
    </xf>
    <xf numFmtId="0" fontId="2" fillId="0" borderId="9"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14" fillId="6" borderId="0" xfId="0" applyFont="1" applyFill="1" applyAlignment="1">
      <alignment horizontal="left" wrapText="1"/>
    </xf>
    <xf numFmtId="0" fontId="2" fillId="0" borderId="10"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vertical="center"/>
    </xf>
    <xf numFmtId="0" fontId="2" fillId="0" borderId="0" xfId="0" applyFont="1" applyAlignment="1">
      <alignment wrapText="1"/>
    </xf>
    <xf numFmtId="0" fontId="2" fillId="0" borderId="6" xfId="0" applyFont="1" applyBorder="1" applyAlignment="1">
      <alignment vertical="center"/>
    </xf>
    <xf numFmtId="0" fontId="2" fillId="0" borderId="16" xfId="0" applyFont="1" applyBorder="1" applyAlignment="1">
      <alignment wrapText="1"/>
    </xf>
    <xf numFmtId="0" fontId="2" fillId="0" borderId="11" xfId="0" applyFont="1" applyBorder="1" applyAlignment="1">
      <alignment vertical="center"/>
    </xf>
    <xf numFmtId="0" fontId="2" fillId="0" borderId="16" xfId="0" applyFont="1" applyBorder="1" applyAlignment="1">
      <alignment vertical="center"/>
    </xf>
    <xf numFmtId="0" fontId="2" fillId="0" borderId="7" xfId="0" applyFont="1" applyBorder="1" applyAlignment="1">
      <alignment vertical="center"/>
    </xf>
    <xf numFmtId="0" fontId="9" fillId="19" borderId="7" xfId="0" applyFont="1" applyFill="1" applyBorder="1" applyAlignment="1">
      <alignment horizontal="center" vertical="center"/>
    </xf>
    <xf numFmtId="0" fontId="2" fillId="6" borderId="7" xfId="0" applyFont="1" applyFill="1" applyBorder="1" applyAlignment="1">
      <alignment horizontal="left" vertical="center" wrapText="1"/>
    </xf>
    <xf numFmtId="0" fontId="12" fillId="10" borderId="12" xfId="0" applyFont="1" applyFill="1" applyBorder="1" applyAlignment="1">
      <alignment vertical="center" textRotation="90" wrapText="1"/>
    </xf>
    <xf numFmtId="0" fontId="25" fillId="0" borderId="0" xfId="0" applyFont="1" applyAlignment="1">
      <alignment wrapText="1"/>
    </xf>
    <xf numFmtId="0" fontId="12" fillId="13" borderId="12"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13" fillId="18" borderId="6" xfId="0" applyFont="1" applyFill="1" applyBorder="1" applyAlignment="1">
      <alignment horizontal="center" wrapText="1"/>
    </xf>
    <xf numFmtId="0" fontId="13" fillId="5" borderId="6" xfId="0" applyFont="1" applyFill="1" applyBorder="1" applyAlignment="1">
      <alignment horizontal="center" wrapText="1"/>
    </xf>
    <xf numFmtId="0" fontId="26" fillId="0" borderId="0" xfId="0" applyFont="1" applyAlignment="1">
      <alignment horizontal="left" vertical="center"/>
    </xf>
    <xf numFmtId="0" fontId="27" fillId="19" borderId="7" xfId="0" applyFont="1" applyFill="1" applyBorder="1" applyAlignment="1">
      <alignment horizontal="center" vertical="center" wrapText="1"/>
    </xf>
    <xf numFmtId="0" fontId="28" fillId="19" borderId="10" xfId="0" applyFont="1" applyFill="1" applyBorder="1" applyAlignment="1">
      <alignment horizontal="center" vertical="center" wrapText="1"/>
    </xf>
    <xf numFmtId="0" fontId="29" fillId="19" borderId="7" xfId="0" applyFont="1" applyFill="1" applyBorder="1" applyAlignment="1">
      <alignment horizontal="center" vertical="center" wrapText="1"/>
    </xf>
    <xf numFmtId="0" fontId="30" fillId="19" borderId="7" xfId="0" applyFont="1" applyFill="1" applyBorder="1" applyAlignment="1">
      <alignment horizontal="center" vertical="center" wrapText="1"/>
    </xf>
    <xf numFmtId="0" fontId="28" fillId="19" borderId="7"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7" fillId="19" borderId="17" xfId="0" applyFont="1" applyFill="1" applyBorder="1" applyAlignment="1">
      <alignment horizontal="center" vertical="center" wrapText="1"/>
    </xf>
    <xf numFmtId="0" fontId="27" fillId="19" borderId="4"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28" fillId="19" borderId="4" xfId="0" applyFont="1" applyFill="1" applyBorder="1" applyAlignment="1">
      <alignment horizontal="center" vertical="center" wrapText="1"/>
    </xf>
    <xf numFmtId="0" fontId="31" fillId="0" borderId="0" xfId="0" applyFont="1" applyAlignment="1">
      <alignment horizontal="left" vertical="center" wrapText="1"/>
    </xf>
    <xf numFmtId="0" fontId="21" fillId="0" borderId="0" xfId="0" applyFont="1" applyAlignment="1">
      <alignment horizontal="center" vertical="center"/>
    </xf>
    <xf numFmtId="0" fontId="13" fillId="5" borderId="5" xfId="0" applyFont="1" applyFill="1" applyBorder="1" applyAlignment="1">
      <alignment horizontal="center" vertical="center" wrapText="1"/>
    </xf>
    <xf numFmtId="0" fontId="5" fillId="0" borderId="5" xfId="0" applyFont="1" applyBorder="1" applyAlignment="1">
      <alignment horizontal="center" vertical="center"/>
    </xf>
    <xf numFmtId="0" fontId="31" fillId="0" borderId="11" xfId="0" applyFont="1" applyBorder="1" applyAlignment="1">
      <alignment horizontal="left" vertical="center" wrapText="1"/>
    </xf>
    <xf numFmtId="0" fontId="21" fillId="0" borderId="11" xfId="0" applyFont="1" applyBorder="1" applyAlignment="1">
      <alignment horizontal="center" vertical="center"/>
    </xf>
    <xf numFmtId="0" fontId="13" fillId="5" borderId="15" xfId="0" applyFont="1" applyFill="1" applyBorder="1" applyAlignment="1">
      <alignment horizontal="center" vertical="center" wrapText="1"/>
    </xf>
    <xf numFmtId="0" fontId="32" fillId="2" borderId="0" xfId="0" applyFont="1" applyFill="1" applyAlignment="1">
      <alignment horizontal="center" vertical="center"/>
    </xf>
    <xf numFmtId="0" fontId="1" fillId="0" borderId="0" xfId="0" applyFont="1" applyAlignment="1">
      <alignment wrapText="1"/>
    </xf>
    <xf numFmtId="0" fontId="0" fillId="0" borderId="0" xfId="0" applyFont="1" applyAlignment="1"/>
    <xf numFmtId="0" fontId="3" fillId="2" borderId="0" xfId="0" applyFont="1" applyFill="1" applyAlignment="1">
      <alignment wrapText="1"/>
    </xf>
    <xf numFmtId="0" fontId="4" fillId="0" borderId="0" xfId="0" applyFont="1" applyAlignment="1">
      <alignment wrapText="1"/>
    </xf>
    <xf numFmtId="0" fontId="7" fillId="0" borderId="0" xfId="0" applyFont="1" applyAlignment="1">
      <alignment wrapText="1"/>
    </xf>
    <xf numFmtId="0" fontId="8" fillId="0" borderId="0" xfId="0" applyFont="1" applyAlignment="1">
      <alignment horizontal="left" vertical="center" wrapText="1"/>
    </xf>
    <xf numFmtId="0" fontId="9" fillId="0" borderId="2" xfId="0" applyFont="1" applyBorder="1" applyAlignment="1">
      <alignment horizontal="center" vertical="center"/>
    </xf>
    <xf numFmtId="0" fontId="5" fillId="0" borderId="3" xfId="0" applyFont="1" applyBorder="1"/>
    <xf numFmtId="0" fontId="5" fillId="0" borderId="4" xfId="0" applyFont="1" applyBorder="1"/>
    <xf numFmtId="0" fontId="9" fillId="3" borderId="5" xfId="0" applyFont="1" applyFill="1" applyBorder="1" applyAlignment="1">
      <alignment horizontal="center" vertical="center"/>
    </xf>
    <xf numFmtId="0" fontId="5" fillId="0" borderId="6" xfId="0" applyFont="1" applyBorder="1"/>
    <xf numFmtId="0" fontId="11" fillId="4" borderId="8" xfId="0" applyFont="1" applyFill="1" applyBorder="1" applyAlignment="1">
      <alignment horizontal="center" vertical="center" wrapText="1"/>
    </xf>
    <xf numFmtId="0" fontId="5" fillId="0" borderId="9" xfId="0" applyFont="1" applyBorder="1"/>
    <xf numFmtId="0" fontId="5" fillId="0" borderId="10" xfId="0" applyFont="1" applyBorder="1"/>
    <xf numFmtId="0" fontId="11" fillId="7" borderId="8"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16" fillId="19" borderId="0" xfId="0" applyFont="1" applyFill="1" applyAlignment="1">
      <alignment horizontal="center" vertical="center" textRotation="90" wrapText="1"/>
    </xf>
    <xf numFmtId="0" fontId="12" fillId="4" borderId="8" xfId="0" applyFont="1" applyFill="1" applyBorder="1" applyAlignment="1">
      <alignment horizontal="center" vertical="center" textRotation="90" wrapText="1"/>
    </xf>
    <xf numFmtId="0" fontId="12" fillId="10" borderId="8" xfId="0" applyFont="1" applyFill="1" applyBorder="1" applyAlignment="1">
      <alignment horizontal="center" vertical="center" textRotation="90" wrapText="1"/>
    </xf>
    <xf numFmtId="0" fontId="11" fillId="10" borderId="8"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2" fillId="14" borderId="8" xfId="0" applyFont="1" applyFill="1" applyBorder="1" applyAlignment="1">
      <alignment horizontal="center" vertical="center" textRotation="90" wrapText="1"/>
    </xf>
    <xf numFmtId="0" fontId="11" fillId="14" borderId="8" xfId="0" applyFont="1" applyFill="1" applyBorder="1" applyAlignment="1">
      <alignment horizontal="center" vertical="center" wrapText="1"/>
    </xf>
    <xf numFmtId="0" fontId="15" fillId="0" borderId="0" xfId="0" applyFont="1" applyAlignment="1">
      <alignment vertical="center" wrapText="1"/>
    </xf>
    <xf numFmtId="0" fontId="12" fillId="0" borderId="11" xfId="0" applyFont="1" applyBorder="1" applyAlignment="1"/>
    <xf numFmtId="0" fontId="5" fillId="0" borderId="11" xfId="0" applyFont="1" applyBorder="1"/>
    <xf numFmtId="0" fontId="9" fillId="19" borderId="11" xfId="0" applyFont="1" applyFill="1" applyBorder="1" applyAlignment="1">
      <alignment horizontal="center"/>
    </xf>
    <xf numFmtId="0" fontId="5" fillId="0" borderId="7" xfId="0" applyFont="1" applyBorder="1"/>
    <xf numFmtId="0" fontId="22" fillId="9" borderId="8"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12" fillId="4" borderId="8" xfId="0" applyFont="1" applyFill="1" applyBorder="1" applyAlignment="1">
      <alignment vertical="center" textRotation="90" wrapText="1"/>
    </xf>
    <xf numFmtId="0" fontId="22" fillId="4" borderId="8"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14" borderId="8" xfId="0" applyFont="1" applyFill="1" applyBorder="1" applyAlignment="1">
      <alignment horizontal="center" vertical="center" wrapText="1"/>
    </xf>
    <xf numFmtId="0" fontId="9" fillId="0" borderId="2" xfId="0" applyFont="1" applyBorder="1" applyAlignment="1">
      <alignment horizontal="center"/>
    </xf>
    <xf numFmtId="0" fontId="9" fillId="19" borderId="15" xfId="0" applyFont="1" applyFill="1" applyBorder="1" applyAlignment="1">
      <alignment horizontal="center"/>
    </xf>
    <xf numFmtId="0" fontId="22" fillId="15" borderId="8" xfId="0" applyFont="1" applyFill="1" applyBorder="1" applyAlignment="1">
      <alignment horizontal="center" vertical="center" wrapText="1"/>
    </xf>
    <xf numFmtId="0" fontId="22" fillId="16" borderId="8" xfId="0" applyFont="1" applyFill="1" applyBorder="1" applyAlignment="1">
      <alignment horizontal="center" vertical="center" wrapText="1"/>
    </xf>
    <xf numFmtId="0" fontId="12" fillId="10" borderId="8" xfId="0" applyFont="1" applyFill="1" applyBorder="1" applyAlignment="1">
      <alignment vertical="center" textRotation="90" wrapText="1"/>
    </xf>
    <xf numFmtId="0" fontId="22" fillId="11" borderId="8"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12" fillId="14" borderId="8" xfId="0" applyFont="1" applyFill="1" applyBorder="1" applyAlignment="1">
      <alignment vertical="center" textRotation="90" wrapText="1"/>
    </xf>
    <xf numFmtId="0" fontId="9" fillId="19" borderId="15" xfId="0" applyFont="1" applyFill="1" applyBorder="1" applyAlignment="1">
      <alignment horizontal="center" vertical="center"/>
    </xf>
    <xf numFmtId="0" fontId="6" fillId="0" borderId="0" xfId="0" applyFont="1" applyAlignment="1">
      <alignment horizontal="left" vertical="center" wrapText="1"/>
    </xf>
    <xf numFmtId="0" fontId="12" fillId="4"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6" borderId="8"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2" borderId="8" xfId="0" applyFont="1" applyFill="1" applyBorder="1" applyAlignment="1">
      <alignment horizontal="center" vertical="center" wrapText="1"/>
    </xf>
    <xf numFmtId="0" fontId="12" fillId="14" borderId="8" xfId="0" applyFont="1" applyFill="1" applyBorder="1" applyAlignment="1">
      <alignment horizontal="center" vertical="center" wrapText="1"/>
    </xf>
    <xf numFmtId="0" fontId="12" fillId="15" borderId="8"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8" fillId="19" borderId="11" xfId="0" applyFont="1" applyFill="1" applyBorder="1" applyAlignment="1">
      <alignment horizontal="center" vertical="center" wrapText="1"/>
    </xf>
    <xf numFmtId="0" fontId="28" fillId="19" borderId="5" xfId="0" applyFont="1" applyFill="1" applyBorder="1" applyAlignment="1">
      <alignment horizontal="center" vertical="center" wrapText="1"/>
    </xf>
  </cellXfs>
  <cellStyles count="1">
    <cellStyle name="Normal" xfId="0" builtinId="0"/>
  </cellStyles>
  <dxfs count="62">
    <dxf>
      <fill>
        <patternFill patternType="solid">
          <fgColor rgb="FFFFFFFF"/>
          <bgColor rgb="FFFFFFFF"/>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ont>
        <color rgb="FFFF6360"/>
      </font>
      <fill>
        <patternFill patternType="solid">
          <fgColor rgb="FFFF6360"/>
          <bgColor rgb="FFFF6360"/>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ill>
        <patternFill patternType="solid">
          <fgColor rgb="FFFF6360"/>
          <bgColor rgb="FFFF6360"/>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ill>
        <patternFill patternType="solid">
          <fgColor rgb="FFFF6360"/>
          <bgColor rgb="FFFF6360"/>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ill>
        <patternFill patternType="solid">
          <fgColor rgb="FFFF6360"/>
          <bgColor rgb="FFFF6360"/>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ill>
        <patternFill patternType="solid">
          <fgColor rgb="FFFF6360"/>
          <bgColor rgb="FFFF6360"/>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ill>
        <patternFill patternType="solid">
          <fgColor rgb="FFFF6360"/>
          <bgColor rgb="FFFF6360"/>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ont>
        <color rgb="FFFF6360"/>
      </font>
      <fill>
        <patternFill patternType="solid">
          <fgColor rgb="FFFF6360"/>
          <bgColor rgb="FFFF6360"/>
        </patternFill>
      </fill>
    </dxf>
    <dxf>
      <font>
        <color rgb="FF8CFF62"/>
      </font>
      <fill>
        <patternFill patternType="solid">
          <fgColor rgb="FF8CFF62"/>
          <bgColor rgb="FF8CFF62"/>
        </patternFill>
      </fill>
    </dxf>
    <dxf>
      <font>
        <b/>
        <color rgb="FFFFFFFF"/>
      </font>
      <fill>
        <patternFill patternType="solid">
          <fgColor rgb="FF6AA84F"/>
          <bgColor rgb="FF6AA84F"/>
        </patternFill>
      </fill>
    </dxf>
    <dxf>
      <font>
        <b/>
        <color rgb="FFFFFFFF"/>
      </font>
      <fill>
        <patternFill patternType="solid">
          <fgColor rgb="FFCC0000"/>
          <bgColor rgb="FFCC0000"/>
        </patternFill>
      </fill>
    </dxf>
    <dxf>
      <fill>
        <patternFill patternType="solid">
          <fgColor rgb="FF8CFF62"/>
          <bgColor rgb="FF8CFF62"/>
        </patternFill>
      </fill>
    </dxf>
    <dxf>
      <fill>
        <patternFill patternType="solid">
          <fgColor rgb="FFDBFF5E"/>
          <bgColor rgb="FFDBFF5E"/>
        </patternFill>
      </fill>
    </dxf>
    <dxf>
      <fill>
        <patternFill patternType="solid">
          <fgColor rgb="FFFFE05E"/>
          <bgColor rgb="FFFFE05E"/>
        </patternFill>
      </fill>
    </dxf>
    <dxf>
      <fill>
        <patternFill patternType="solid">
          <fgColor rgb="FFFFA45E"/>
          <bgColor rgb="FFFFA45E"/>
        </patternFill>
      </fill>
    </dxf>
    <dxf>
      <font>
        <color rgb="FFFF6360"/>
      </font>
      <fill>
        <patternFill patternType="solid">
          <fgColor rgb="FFFF6360"/>
          <bgColor rgb="FFFF63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docs.google.com/document/d/1hoHkvvtbQxtqnY2BECIWCEAEP3jTNq2CUmLgjG4Et4Q/edit"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10"/>
  <sheetViews>
    <sheetView tabSelected="1" workbookViewId="0">
      <selection sqref="A1:I1"/>
    </sheetView>
  </sheetViews>
  <sheetFormatPr defaultColWidth="12.6328125" defaultRowHeight="15.75" customHeight="1"/>
  <sheetData>
    <row r="1" spans="1:9">
      <c r="A1" s="126" t="s">
        <v>0</v>
      </c>
      <c r="B1" s="127"/>
      <c r="C1" s="127"/>
      <c r="D1" s="127"/>
      <c r="E1" s="127"/>
      <c r="F1" s="127"/>
      <c r="G1" s="127"/>
      <c r="H1" s="127"/>
      <c r="I1" s="127"/>
    </row>
    <row r="2" spans="1:9" ht="15.75" customHeight="1">
      <c r="A2" s="1"/>
      <c r="B2" s="1"/>
      <c r="C2" s="1"/>
      <c r="D2" s="1"/>
      <c r="E2" s="1"/>
      <c r="F2" s="1"/>
      <c r="G2" s="1"/>
      <c r="H2" s="1"/>
      <c r="I2" s="1"/>
    </row>
    <row r="3" spans="1:9">
      <c r="A3" s="128" t="s">
        <v>1</v>
      </c>
      <c r="B3" s="127"/>
      <c r="C3" s="127"/>
      <c r="D3" s="127"/>
      <c r="E3" s="127"/>
      <c r="F3" s="127"/>
      <c r="G3" s="127"/>
      <c r="H3" s="127"/>
      <c r="I3" s="127"/>
    </row>
    <row r="4" spans="1:9" ht="15.75" customHeight="1">
      <c r="A4" s="1"/>
      <c r="B4" s="1"/>
      <c r="C4" s="1"/>
      <c r="D4" s="1"/>
      <c r="E4" s="1"/>
      <c r="F4" s="1"/>
      <c r="G4" s="1"/>
      <c r="H4" s="1"/>
      <c r="I4" s="1"/>
    </row>
    <row r="5" spans="1:9">
      <c r="A5" s="2" t="s">
        <v>2</v>
      </c>
      <c r="B5" s="3"/>
      <c r="C5" s="3"/>
      <c r="D5" s="3"/>
      <c r="E5" s="3"/>
      <c r="F5" s="3"/>
      <c r="G5" s="3"/>
      <c r="H5" s="3"/>
      <c r="I5" s="1"/>
    </row>
    <row r="6" spans="1:9" ht="15.75" customHeight="1">
      <c r="A6" s="1"/>
      <c r="B6" s="1"/>
      <c r="C6" s="1"/>
      <c r="D6" s="1"/>
      <c r="E6" s="1"/>
      <c r="F6" s="1"/>
      <c r="G6" s="1"/>
      <c r="H6" s="1"/>
      <c r="I6" s="1"/>
    </row>
    <row r="7" spans="1:9">
      <c r="A7" s="126" t="s">
        <v>3</v>
      </c>
      <c r="B7" s="127"/>
      <c r="C7" s="127"/>
      <c r="D7" s="127"/>
      <c r="E7" s="127"/>
      <c r="F7" s="127"/>
      <c r="G7" s="127"/>
      <c r="H7" s="127"/>
      <c r="I7" s="127"/>
    </row>
    <row r="8" spans="1:9" ht="15.75" customHeight="1">
      <c r="A8" s="1"/>
      <c r="B8" s="1"/>
      <c r="C8" s="1"/>
      <c r="D8" s="1"/>
      <c r="E8" s="1"/>
      <c r="F8" s="1"/>
      <c r="G8" s="1"/>
      <c r="H8" s="1"/>
      <c r="I8" s="1"/>
    </row>
    <row r="9" spans="1:9" ht="15.75" customHeight="1">
      <c r="A9" s="1"/>
      <c r="B9" s="1"/>
      <c r="C9" s="1"/>
      <c r="D9" s="1"/>
      <c r="E9" s="1"/>
      <c r="F9" s="1"/>
      <c r="G9" s="1"/>
      <c r="H9" s="1"/>
      <c r="I9" s="1"/>
    </row>
    <row r="10" spans="1:9">
      <c r="A10" s="129" t="s">
        <v>4</v>
      </c>
      <c r="B10" s="127"/>
      <c r="C10" s="127"/>
      <c r="D10" s="127"/>
      <c r="E10" s="127"/>
      <c r="F10" s="127"/>
      <c r="G10" s="127"/>
      <c r="H10" s="127"/>
      <c r="I10" s="127"/>
    </row>
  </sheetData>
  <mergeCells count="4">
    <mergeCell ref="A1:I1"/>
    <mergeCell ref="A3:I3"/>
    <mergeCell ref="A7:I7"/>
    <mergeCell ref="A10:I10"/>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4CCCC"/>
    <outlinePr summaryBelow="0" summaryRight="0"/>
  </sheetPr>
  <dimension ref="A1:U80"/>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42.26953125" customWidth="1"/>
    <col min="12" max="12" width="12.6328125" collapsed="1"/>
    <col min="13" max="21" width="12.6328125" hidden="1" outlineLevel="1"/>
  </cols>
  <sheetData>
    <row r="1" spans="1:12" ht="7.5" customHeight="1">
      <c r="A1" s="4" t="s">
        <v>5</v>
      </c>
      <c r="B1" s="5"/>
      <c r="C1" s="6"/>
      <c r="D1" s="6"/>
      <c r="E1" s="6"/>
      <c r="F1" s="6"/>
      <c r="G1" s="6"/>
      <c r="H1" s="6"/>
      <c r="I1" s="6"/>
      <c r="J1" s="6"/>
      <c r="K1" s="6"/>
    </row>
    <row r="2" spans="1:12" ht="42.75" customHeight="1" outlineLevel="1">
      <c r="A2" s="130" t="s">
        <v>6</v>
      </c>
      <c r="B2" s="127"/>
      <c r="C2" s="131" t="s">
        <v>7</v>
      </c>
      <c r="D2" s="127"/>
      <c r="E2" s="127"/>
      <c r="F2" s="127"/>
      <c r="G2" s="127"/>
      <c r="H2" s="127"/>
      <c r="I2" s="127"/>
      <c r="J2" s="127"/>
      <c r="K2" s="127"/>
    </row>
    <row r="3" spans="1:12" ht="15.5">
      <c r="A3" s="132" t="s">
        <v>8</v>
      </c>
      <c r="B3" s="133"/>
      <c r="C3" s="133"/>
      <c r="D3" s="133"/>
      <c r="E3" s="133"/>
      <c r="F3" s="133"/>
      <c r="G3" s="133"/>
      <c r="H3" s="133"/>
      <c r="I3" s="133"/>
      <c r="J3" s="133"/>
      <c r="K3" s="134"/>
      <c r="L3" s="1"/>
    </row>
    <row r="4" spans="1:12" ht="15.5" outlineLevel="1">
      <c r="A4" s="135" t="s">
        <v>9</v>
      </c>
      <c r="B4" s="136"/>
      <c r="C4" s="8" t="s">
        <v>10</v>
      </c>
      <c r="D4" s="9" t="s">
        <v>11</v>
      </c>
      <c r="E4" s="10" t="s">
        <v>12</v>
      </c>
      <c r="F4" s="8" t="s">
        <v>13</v>
      </c>
      <c r="G4" s="8" t="s">
        <v>14</v>
      </c>
      <c r="H4" s="8" t="s">
        <v>5</v>
      </c>
      <c r="I4" s="8" t="s">
        <v>15</v>
      </c>
      <c r="J4" s="8"/>
      <c r="K4" s="8" t="s">
        <v>16</v>
      </c>
      <c r="L4" s="1"/>
    </row>
    <row r="5" spans="1:12" ht="31.5" customHeight="1" outlineLevel="1">
      <c r="A5" s="145" t="s">
        <v>17</v>
      </c>
      <c r="B5" s="137" t="s">
        <v>18</v>
      </c>
      <c r="C5" s="11">
        <f t="shared" ref="C5:C40" si="0">COUNTIF(F5:I5,TRUE)</f>
        <v>0</v>
      </c>
      <c r="D5" s="12" t="s">
        <v>19</v>
      </c>
      <c r="E5" s="13" t="s">
        <v>20</v>
      </c>
      <c r="F5" s="14" t="b">
        <v>0</v>
      </c>
      <c r="G5" s="14" t="b">
        <v>0</v>
      </c>
      <c r="H5" s="14" t="b">
        <v>0</v>
      </c>
      <c r="I5" s="14" t="b">
        <v>0</v>
      </c>
      <c r="J5" s="15"/>
      <c r="K5" s="16"/>
      <c r="L5" s="1"/>
    </row>
    <row r="6" spans="1:12" ht="31.5" customHeight="1" outlineLevel="1">
      <c r="A6" s="138"/>
      <c r="B6" s="138"/>
      <c r="C6" s="11">
        <f t="shared" si="0"/>
        <v>0</v>
      </c>
      <c r="D6" s="12" t="s">
        <v>21</v>
      </c>
      <c r="E6" s="13" t="s">
        <v>22</v>
      </c>
      <c r="F6" s="14" t="b">
        <v>0</v>
      </c>
      <c r="G6" s="14" t="b">
        <v>0</v>
      </c>
      <c r="H6" s="14" t="b">
        <v>0</v>
      </c>
      <c r="I6" s="17" t="b">
        <v>0</v>
      </c>
      <c r="J6" s="15"/>
      <c r="K6" s="16"/>
      <c r="L6" s="1"/>
    </row>
    <row r="7" spans="1:12" ht="42" customHeight="1" outlineLevel="1">
      <c r="A7" s="138"/>
      <c r="B7" s="138"/>
      <c r="C7" s="11">
        <f t="shared" si="0"/>
        <v>0</v>
      </c>
      <c r="D7" s="12" t="s">
        <v>23</v>
      </c>
      <c r="E7" s="13" t="s">
        <v>24</v>
      </c>
      <c r="F7" s="14" t="b">
        <v>0</v>
      </c>
      <c r="G7" s="14" t="b">
        <v>0</v>
      </c>
      <c r="H7" s="14" t="b">
        <v>0</v>
      </c>
      <c r="I7" s="17" t="b">
        <v>0</v>
      </c>
      <c r="J7" s="15"/>
      <c r="K7" s="18"/>
      <c r="L7" s="1"/>
    </row>
    <row r="8" spans="1:12" ht="31.5" customHeight="1" outlineLevel="1">
      <c r="A8" s="138"/>
      <c r="B8" s="138"/>
      <c r="C8" s="11">
        <f t="shared" si="0"/>
        <v>0</v>
      </c>
      <c r="D8" s="12" t="s">
        <v>25</v>
      </c>
      <c r="E8" s="13" t="s">
        <v>26</v>
      </c>
      <c r="F8" s="14" t="b">
        <v>0</v>
      </c>
      <c r="G8" s="14" t="b">
        <v>0</v>
      </c>
      <c r="H8" s="14" t="b">
        <v>0</v>
      </c>
      <c r="I8" s="14" t="b">
        <v>0</v>
      </c>
      <c r="J8" s="15"/>
      <c r="K8" s="18"/>
      <c r="L8" s="1"/>
    </row>
    <row r="9" spans="1:12" ht="31.5" customHeight="1" outlineLevel="1">
      <c r="A9" s="138"/>
      <c r="B9" s="139"/>
      <c r="C9" s="19">
        <f t="shared" si="0"/>
        <v>4</v>
      </c>
      <c r="D9" s="20" t="s">
        <v>27</v>
      </c>
      <c r="E9" s="21" t="s">
        <v>28</v>
      </c>
      <c r="F9" s="22" t="b">
        <v>1</v>
      </c>
      <c r="G9" s="22" t="b">
        <v>1</v>
      </c>
      <c r="H9" s="22" t="b">
        <v>1</v>
      </c>
      <c r="I9" s="22" t="b">
        <v>1</v>
      </c>
      <c r="J9" s="23"/>
      <c r="K9" s="24" t="s">
        <v>29</v>
      </c>
      <c r="L9" s="1"/>
    </row>
    <row r="10" spans="1:12" ht="25" outlineLevel="1">
      <c r="A10" s="138"/>
      <c r="B10" s="140" t="s">
        <v>30</v>
      </c>
      <c r="C10" s="11">
        <f t="shared" si="0"/>
        <v>0</v>
      </c>
      <c r="D10" s="12" t="s">
        <v>31</v>
      </c>
      <c r="E10" s="13" t="s">
        <v>32</v>
      </c>
      <c r="F10" s="14" t="b">
        <v>0</v>
      </c>
      <c r="G10" s="14" t="b">
        <v>0</v>
      </c>
      <c r="H10" s="14" t="b">
        <v>0</v>
      </c>
      <c r="I10" s="14" t="b">
        <v>0</v>
      </c>
      <c r="J10" s="15"/>
      <c r="K10" s="25"/>
      <c r="L10" s="1"/>
    </row>
    <row r="11" spans="1:12" ht="13" outlineLevel="1">
      <c r="A11" s="138"/>
      <c r="B11" s="138"/>
      <c r="C11" s="11">
        <f t="shared" si="0"/>
        <v>0</v>
      </c>
      <c r="D11" s="12" t="s">
        <v>33</v>
      </c>
      <c r="E11" s="13" t="s">
        <v>34</v>
      </c>
      <c r="F11" s="14" t="b">
        <v>0</v>
      </c>
      <c r="G11" s="14" t="b">
        <v>0</v>
      </c>
      <c r="H11" s="14" t="b">
        <v>0</v>
      </c>
      <c r="I11" s="17" t="b">
        <v>0</v>
      </c>
      <c r="J11" s="15"/>
      <c r="K11" s="25"/>
      <c r="L11" s="1"/>
    </row>
    <row r="12" spans="1:12" ht="25" outlineLevel="1">
      <c r="A12" s="138"/>
      <c r="B12" s="138"/>
      <c r="C12" s="11">
        <f t="shared" si="0"/>
        <v>0</v>
      </c>
      <c r="D12" s="12" t="s">
        <v>35</v>
      </c>
      <c r="E12" s="13" t="s">
        <v>36</v>
      </c>
      <c r="F12" s="14" t="b">
        <v>0</v>
      </c>
      <c r="G12" s="14" t="b">
        <v>0</v>
      </c>
      <c r="H12" s="14" t="b">
        <v>0</v>
      </c>
      <c r="I12" s="14" t="b">
        <v>0</v>
      </c>
      <c r="J12" s="15"/>
      <c r="K12" s="25" t="s">
        <v>37</v>
      </c>
      <c r="L12" s="1"/>
    </row>
    <row r="13" spans="1:12" ht="25" outlineLevel="1">
      <c r="A13" s="138"/>
      <c r="B13" s="138"/>
      <c r="C13" s="11">
        <f t="shared" si="0"/>
        <v>0</v>
      </c>
      <c r="D13" s="12" t="s">
        <v>38</v>
      </c>
      <c r="E13" s="13" t="s">
        <v>39</v>
      </c>
      <c r="F13" s="14" t="b">
        <v>0</v>
      </c>
      <c r="G13" s="14" t="b">
        <v>0</v>
      </c>
      <c r="H13" s="14" t="b">
        <v>0</v>
      </c>
      <c r="I13" s="14" t="b">
        <v>0</v>
      </c>
      <c r="J13" s="15"/>
      <c r="K13" s="16"/>
      <c r="L13" s="1"/>
    </row>
    <row r="14" spans="1:12" ht="50" outlineLevel="1">
      <c r="A14" s="138"/>
      <c r="B14" s="138"/>
      <c r="C14" s="11">
        <f t="shared" si="0"/>
        <v>4</v>
      </c>
      <c r="D14" s="12" t="s">
        <v>40</v>
      </c>
      <c r="E14" s="13" t="s">
        <v>41</v>
      </c>
      <c r="F14" s="14" t="b">
        <v>1</v>
      </c>
      <c r="G14" s="14" t="b">
        <v>1</v>
      </c>
      <c r="H14" s="14" t="b">
        <v>1</v>
      </c>
      <c r="I14" s="14" t="b">
        <v>1</v>
      </c>
      <c r="J14" s="15"/>
      <c r="K14" s="16"/>
      <c r="L14" s="1"/>
    </row>
    <row r="15" spans="1:12" ht="25" outlineLevel="1">
      <c r="A15" s="138"/>
      <c r="B15" s="139"/>
      <c r="C15" s="19">
        <f t="shared" si="0"/>
        <v>0</v>
      </c>
      <c r="D15" s="20" t="s">
        <v>42</v>
      </c>
      <c r="E15" s="21" t="s">
        <v>43</v>
      </c>
      <c r="F15" s="22" t="b">
        <v>0</v>
      </c>
      <c r="G15" s="22" t="b">
        <v>0</v>
      </c>
      <c r="H15" s="26" t="b">
        <v>0</v>
      </c>
      <c r="I15" s="26" t="b">
        <v>0</v>
      </c>
      <c r="J15" s="23"/>
      <c r="K15" s="27"/>
      <c r="L15" s="1"/>
    </row>
    <row r="16" spans="1:12" ht="25" outlineLevel="1">
      <c r="A16" s="138"/>
      <c r="B16" s="141" t="s">
        <v>44</v>
      </c>
      <c r="C16" s="11">
        <f t="shared" si="0"/>
        <v>4</v>
      </c>
      <c r="D16" s="12" t="s">
        <v>45</v>
      </c>
      <c r="E16" s="13" t="s">
        <v>46</v>
      </c>
      <c r="F16" s="14" t="b">
        <v>1</v>
      </c>
      <c r="G16" s="14" t="b">
        <v>1</v>
      </c>
      <c r="H16" s="14" t="b">
        <v>1</v>
      </c>
      <c r="I16" s="14" t="b">
        <v>1</v>
      </c>
      <c r="J16" s="15"/>
      <c r="K16" s="16"/>
      <c r="L16" s="1"/>
    </row>
    <row r="17" spans="1:12" ht="37.5" outlineLevel="1">
      <c r="A17" s="138"/>
      <c r="B17" s="138"/>
      <c r="C17" s="11">
        <f t="shared" si="0"/>
        <v>4</v>
      </c>
      <c r="D17" s="12" t="s">
        <v>47</v>
      </c>
      <c r="E17" s="13" t="s">
        <v>48</v>
      </c>
      <c r="F17" s="14" t="b">
        <v>1</v>
      </c>
      <c r="G17" s="14" t="b">
        <v>1</v>
      </c>
      <c r="H17" s="14" t="b">
        <v>1</v>
      </c>
      <c r="I17" s="14" t="b">
        <v>1</v>
      </c>
      <c r="J17" s="15"/>
      <c r="K17" s="16"/>
      <c r="L17" s="1"/>
    </row>
    <row r="18" spans="1:12" ht="25" outlineLevel="1">
      <c r="A18" s="138"/>
      <c r="B18" s="138"/>
      <c r="C18" s="11">
        <f t="shared" si="0"/>
        <v>0</v>
      </c>
      <c r="D18" s="12" t="s">
        <v>49</v>
      </c>
      <c r="E18" s="13" t="s">
        <v>50</v>
      </c>
      <c r="F18" s="14" t="b">
        <v>0</v>
      </c>
      <c r="G18" s="14" t="b">
        <v>0</v>
      </c>
      <c r="H18" s="14" t="b">
        <v>0</v>
      </c>
      <c r="I18" s="14" t="b">
        <v>0</v>
      </c>
      <c r="J18" s="15"/>
      <c r="K18" s="25"/>
      <c r="L18" s="1"/>
    </row>
    <row r="19" spans="1:12" ht="25" outlineLevel="1">
      <c r="A19" s="138"/>
      <c r="B19" s="138"/>
      <c r="C19" s="11">
        <f t="shared" si="0"/>
        <v>4</v>
      </c>
      <c r="D19" s="12" t="s">
        <v>51</v>
      </c>
      <c r="E19" s="13" t="s">
        <v>52</v>
      </c>
      <c r="F19" s="14" t="b">
        <v>1</v>
      </c>
      <c r="G19" s="14" t="b">
        <v>1</v>
      </c>
      <c r="H19" s="14" t="b">
        <v>1</v>
      </c>
      <c r="I19" s="14" t="b">
        <v>1</v>
      </c>
      <c r="J19" s="15"/>
      <c r="K19" s="25"/>
      <c r="L19" s="1"/>
    </row>
    <row r="20" spans="1:12" ht="25" outlineLevel="1">
      <c r="A20" s="138"/>
      <c r="B20" s="139"/>
      <c r="C20" s="19">
        <f t="shared" si="0"/>
        <v>0</v>
      </c>
      <c r="D20" s="20" t="s">
        <v>53</v>
      </c>
      <c r="E20" s="21" t="s">
        <v>54</v>
      </c>
      <c r="F20" s="22" t="b">
        <v>0</v>
      </c>
      <c r="G20" s="22" t="b">
        <v>0</v>
      </c>
      <c r="H20" s="26" t="b">
        <v>0</v>
      </c>
      <c r="I20" s="26" t="b">
        <v>0</v>
      </c>
      <c r="J20" s="23"/>
      <c r="K20" s="27"/>
      <c r="L20" s="1"/>
    </row>
    <row r="21" spans="1:12" ht="25" outlineLevel="1">
      <c r="A21" s="139"/>
      <c r="B21" s="28" t="s">
        <v>55</v>
      </c>
      <c r="C21" s="19">
        <f t="shared" si="0"/>
        <v>4</v>
      </c>
      <c r="D21" s="20" t="s">
        <v>56</v>
      </c>
      <c r="E21" s="21" t="s">
        <v>57</v>
      </c>
      <c r="F21" s="22" t="b">
        <v>1</v>
      </c>
      <c r="G21" s="22" t="b">
        <v>1</v>
      </c>
      <c r="H21" s="22" t="b">
        <v>1</v>
      </c>
      <c r="I21" s="22" t="b">
        <v>1</v>
      </c>
      <c r="J21" s="23"/>
      <c r="K21" s="27"/>
      <c r="L21" s="1"/>
    </row>
    <row r="22" spans="1:12" ht="53.25" customHeight="1" outlineLevel="1">
      <c r="A22" s="146" t="s">
        <v>58</v>
      </c>
      <c r="B22" s="147" t="s">
        <v>59</v>
      </c>
      <c r="C22" s="11">
        <f t="shared" si="0"/>
        <v>0</v>
      </c>
      <c r="D22" s="12" t="s">
        <v>60</v>
      </c>
      <c r="E22" s="13" t="s">
        <v>61</v>
      </c>
      <c r="F22" s="14" t="b">
        <v>0</v>
      </c>
      <c r="G22" s="14" t="b">
        <v>0</v>
      </c>
      <c r="H22" s="14" t="b">
        <v>0</v>
      </c>
      <c r="I22" s="14" t="b">
        <v>0</v>
      </c>
      <c r="J22" s="15"/>
      <c r="K22" s="25"/>
      <c r="L22" s="1"/>
    </row>
    <row r="23" spans="1:12" ht="53.25" customHeight="1" outlineLevel="1">
      <c r="A23" s="138"/>
      <c r="B23" s="138"/>
      <c r="C23" s="11">
        <f t="shared" si="0"/>
        <v>0</v>
      </c>
      <c r="D23" s="12" t="s">
        <v>62</v>
      </c>
      <c r="E23" s="13" t="s">
        <v>63</v>
      </c>
      <c r="F23" s="14" t="b">
        <v>0</v>
      </c>
      <c r="G23" s="14" t="b">
        <v>0</v>
      </c>
      <c r="H23" s="14" t="b">
        <v>0</v>
      </c>
      <c r="I23" s="14" t="b">
        <v>0</v>
      </c>
      <c r="J23" s="15"/>
      <c r="K23" s="16"/>
      <c r="L23" s="1"/>
    </row>
    <row r="24" spans="1:12" ht="53.25" customHeight="1" outlineLevel="1">
      <c r="A24" s="138"/>
      <c r="B24" s="139"/>
      <c r="C24" s="19">
        <f t="shared" si="0"/>
        <v>0</v>
      </c>
      <c r="D24" s="20" t="s">
        <v>64</v>
      </c>
      <c r="E24" s="21" t="s">
        <v>65</v>
      </c>
      <c r="F24" s="22" t="b">
        <v>0</v>
      </c>
      <c r="G24" s="22" t="b">
        <v>0</v>
      </c>
      <c r="H24" s="22" t="b">
        <v>0</v>
      </c>
      <c r="I24" s="22" t="b">
        <v>0</v>
      </c>
      <c r="J24" s="23"/>
      <c r="K24" s="25"/>
      <c r="L24" s="1"/>
    </row>
    <row r="25" spans="1:12" ht="13" outlineLevel="1">
      <c r="A25" s="138"/>
      <c r="B25" s="148" t="s">
        <v>66</v>
      </c>
      <c r="C25" s="11">
        <f t="shared" si="0"/>
        <v>0</v>
      </c>
      <c r="D25" s="12" t="s">
        <v>67</v>
      </c>
      <c r="E25" s="13" t="s">
        <v>68</v>
      </c>
      <c r="F25" s="14" t="b">
        <v>0</v>
      </c>
      <c r="G25" s="14" t="b">
        <v>0</v>
      </c>
      <c r="H25" s="14" t="b">
        <v>0</v>
      </c>
      <c r="I25" s="17" t="b">
        <v>0</v>
      </c>
      <c r="J25" s="15"/>
      <c r="K25" s="25"/>
      <c r="L25" s="1"/>
    </row>
    <row r="26" spans="1:12" ht="25" outlineLevel="1">
      <c r="A26" s="138"/>
      <c r="B26" s="138"/>
      <c r="C26" s="11">
        <f t="shared" si="0"/>
        <v>0</v>
      </c>
      <c r="D26" s="12" t="s">
        <v>69</v>
      </c>
      <c r="E26" s="13" t="s">
        <v>70</v>
      </c>
      <c r="F26" s="14" t="b">
        <v>0</v>
      </c>
      <c r="G26" s="14" t="b">
        <v>0</v>
      </c>
      <c r="H26" s="17" t="b">
        <v>0</v>
      </c>
      <c r="I26" s="14" t="b">
        <v>0</v>
      </c>
      <c r="J26" s="15"/>
      <c r="K26" s="16"/>
      <c r="L26" s="1"/>
    </row>
    <row r="27" spans="1:12" ht="25" outlineLevel="1">
      <c r="A27" s="138"/>
      <c r="B27" s="139"/>
      <c r="C27" s="19">
        <f t="shared" si="0"/>
        <v>0</v>
      </c>
      <c r="D27" s="20" t="s">
        <v>71</v>
      </c>
      <c r="E27" s="21" t="s">
        <v>72</v>
      </c>
      <c r="F27" s="22" t="b">
        <v>0</v>
      </c>
      <c r="G27" s="22" t="b">
        <v>0</v>
      </c>
      <c r="H27" s="26" t="b">
        <v>0</v>
      </c>
      <c r="I27" s="26" t="b">
        <v>0</v>
      </c>
      <c r="J27" s="23"/>
      <c r="K27" s="27"/>
      <c r="L27" s="1"/>
    </row>
    <row r="28" spans="1:12" ht="53.25" customHeight="1" outlineLevel="1">
      <c r="A28" s="138"/>
      <c r="B28" s="149" t="s">
        <v>73</v>
      </c>
      <c r="C28" s="11">
        <f t="shared" si="0"/>
        <v>0</v>
      </c>
      <c r="D28" s="12" t="s">
        <v>74</v>
      </c>
      <c r="E28" s="13" t="s">
        <v>75</v>
      </c>
      <c r="F28" s="14" t="b">
        <v>0</v>
      </c>
      <c r="G28" s="14" t="b">
        <v>0</v>
      </c>
      <c r="H28" s="14" t="b">
        <v>0</v>
      </c>
      <c r="I28" s="17" t="b">
        <v>0</v>
      </c>
      <c r="J28" s="15"/>
      <c r="K28" s="29"/>
      <c r="L28" s="1"/>
    </row>
    <row r="29" spans="1:12" ht="51.75" customHeight="1" outlineLevel="1">
      <c r="A29" s="138"/>
      <c r="B29" s="139"/>
      <c r="C29" s="19">
        <f t="shared" si="0"/>
        <v>0</v>
      </c>
      <c r="D29" s="20" t="s">
        <v>76</v>
      </c>
      <c r="E29" s="21" t="s">
        <v>77</v>
      </c>
      <c r="F29" s="22" t="b">
        <v>0</v>
      </c>
      <c r="G29" s="22" t="b">
        <v>0</v>
      </c>
      <c r="H29" s="22" t="b">
        <v>0</v>
      </c>
      <c r="I29" s="22" t="b">
        <v>0</v>
      </c>
      <c r="J29" s="23"/>
      <c r="K29" s="27"/>
      <c r="L29" s="1"/>
    </row>
    <row r="30" spans="1:12" ht="69.75" customHeight="1" outlineLevel="1">
      <c r="A30" s="139"/>
      <c r="B30" s="30" t="s">
        <v>78</v>
      </c>
      <c r="C30" s="19">
        <f t="shared" si="0"/>
        <v>0</v>
      </c>
      <c r="D30" s="20" t="s">
        <v>79</v>
      </c>
      <c r="E30" s="21" t="s">
        <v>80</v>
      </c>
      <c r="F30" s="22" t="b">
        <v>0</v>
      </c>
      <c r="G30" s="22" t="b">
        <v>0</v>
      </c>
      <c r="H30" s="26" t="b">
        <v>0</v>
      </c>
      <c r="I30" s="26" t="b">
        <v>0</v>
      </c>
      <c r="J30" s="23"/>
      <c r="K30" s="27"/>
      <c r="L30" s="1"/>
    </row>
    <row r="31" spans="1:12" ht="25" outlineLevel="1">
      <c r="A31" s="150" t="s">
        <v>81</v>
      </c>
      <c r="B31" s="151" t="s">
        <v>59</v>
      </c>
      <c r="C31" s="11">
        <f t="shared" si="0"/>
        <v>0</v>
      </c>
      <c r="D31" s="12" t="s">
        <v>82</v>
      </c>
      <c r="E31" s="13" t="s">
        <v>61</v>
      </c>
      <c r="F31" s="14" t="b">
        <v>0</v>
      </c>
      <c r="G31" s="14" t="b">
        <v>0</v>
      </c>
      <c r="H31" s="14" t="b">
        <v>0</v>
      </c>
      <c r="I31" s="14" t="b">
        <v>0</v>
      </c>
      <c r="J31" s="15"/>
      <c r="K31" s="16"/>
      <c r="L31" s="1"/>
    </row>
    <row r="32" spans="1:12" ht="25" outlineLevel="1">
      <c r="A32" s="138"/>
      <c r="B32" s="138"/>
      <c r="C32" s="11">
        <f t="shared" si="0"/>
        <v>0</v>
      </c>
      <c r="D32" s="12" t="s">
        <v>83</v>
      </c>
      <c r="E32" s="13" t="s">
        <v>84</v>
      </c>
      <c r="F32" s="14" t="b">
        <v>0</v>
      </c>
      <c r="G32" s="14" t="b">
        <v>0</v>
      </c>
      <c r="H32" s="14" t="b">
        <v>0</v>
      </c>
      <c r="I32" s="14" t="b">
        <v>0</v>
      </c>
      <c r="J32" s="15"/>
      <c r="K32" s="16"/>
      <c r="L32" s="1"/>
    </row>
    <row r="33" spans="1:21" ht="37.5" outlineLevel="1">
      <c r="A33" s="138"/>
      <c r="B33" s="139"/>
      <c r="C33" s="19">
        <f t="shared" si="0"/>
        <v>0</v>
      </c>
      <c r="D33" s="20" t="s">
        <v>85</v>
      </c>
      <c r="E33" s="21" t="s">
        <v>86</v>
      </c>
      <c r="F33" s="22" t="b">
        <v>0</v>
      </c>
      <c r="G33" s="22" t="b">
        <v>0</v>
      </c>
      <c r="H33" s="22" t="b">
        <v>0</v>
      </c>
      <c r="I33" s="22" t="b">
        <v>0</v>
      </c>
      <c r="J33" s="23"/>
      <c r="K33" s="25"/>
      <c r="L33" s="1"/>
    </row>
    <row r="34" spans="1:21" ht="25" outlineLevel="1">
      <c r="A34" s="138"/>
      <c r="B34" s="142" t="s">
        <v>66</v>
      </c>
      <c r="C34" s="11">
        <f t="shared" si="0"/>
        <v>0</v>
      </c>
      <c r="D34" s="12" t="s">
        <v>87</v>
      </c>
      <c r="E34" s="13" t="s">
        <v>88</v>
      </c>
      <c r="F34" s="14" t="b">
        <v>0</v>
      </c>
      <c r="G34" s="14" t="b">
        <v>0</v>
      </c>
      <c r="H34" s="14" t="b">
        <v>0</v>
      </c>
      <c r="I34" s="14" t="b">
        <v>0</v>
      </c>
      <c r="J34" s="15"/>
      <c r="K34" s="25"/>
      <c r="L34" s="1"/>
    </row>
    <row r="35" spans="1:21" ht="13" outlineLevel="1">
      <c r="A35" s="138"/>
      <c r="B35" s="138"/>
      <c r="C35" s="11">
        <f t="shared" si="0"/>
        <v>0</v>
      </c>
      <c r="D35" s="12" t="s">
        <v>89</v>
      </c>
      <c r="E35" s="13" t="s">
        <v>90</v>
      </c>
      <c r="F35" s="14" t="b">
        <v>0</v>
      </c>
      <c r="G35" s="14" t="b">
        <v>0</v>
      </c>
      <c r="H35" s="14" t="b">
        <v>0</v>
      </c>
      <c r="I35" s="17" t="b">
        <v>0</v>
      </c>
      <c r="J35" s="15"/>
      <c r="K35" s="25"/>
      <c r="L35" s="1"/>
    </row>
    <row r="36" spans="1:21" ht="25" outlineLevel="1">
      <c r="A36" s="138"/>
      <c r="B36" s="139"/>
      <c r="C36" s="19">
        <f t="shared" si="0"/>
        <v>0</v>
      </c>
      <c r="D36" s="20" t="s">
        <v>91</v>
      </c>
      <c r="E36" s="21" t="s">
        <v>92</v>
      </c>
      <c r="F36" s="22" t="b">
        <v>0</v>
      </c>
      <c r="G36" s="22" t="b">
        <v>0</v>
      </c>
      <c r="H36" s="22" t="b">
        <v>0</v>
      </c>
      <c r="I36" s="26" t="b">
        <v>0</v>
      </c>
      <c r="J36" s="23"/>
      <c r="K36" s="25"/>
      <c r="L36" s="1"/>
    </row>
    <row r="37" spans="1:21" ht="30.75" customHeight="1" outlineLevel="1">
      <c r="A37" s="138"/>
      <c r="B37" s="143" t="s">
        <v>73</v>
      </c>
      <c r="C37" s="11">
        <f t="shared" si="0"/>
        <v>0</v>
      </c>
      <c r="D37" s="12" t="s">
        <v>93</v>
      </c>
      <c r="E37" s="13" t="s">
        <v>94</v>
      </c>
      <c r="F37" s="14" t="b">
        <v>0</v>
      </c>
      <c r="G37" s="14" t="b">
        <v>0</v>
      </c>
      <c r="H37" s="14" t="b">
        <v>0</v>
      </c>
      <c r="I37" s="14" t="b">
        <v>0</v>
      </c>
      <c r="J37" s="15"/>
      <c r="K37" s="16"/>
      <c r="L37" s="1"/>
    </row>
    <row r="38" spans="1:21" ht="27.75" customHeight="1" outlineLevel="1">
      <c r="A38" s="138"/>
      <c r="B38" s="138"/>
      <c r="C38" s="11">
        <f t="shared" si="0"/>
        <v>0</v>
      </c>
      <c r="D38" s="12" t="s">
        <v>95</v>
      </c>
      <c r="E38" s="13" t="s">
        <v>96</v>
      </c>
      <c r="F38" s="14" t="b">
        <v>0</v>
      </c>
      <c r="G38" s="14" t="b">
        <v>0</v>
      </c>
      <c r="H38" s="17" t="b">
        <v>0</v>
      </c>
      <c r="I38" s="14" t="b">
        <v>0</v>
      </c>
      <c r="J38" s="15"/>
      <c r="K38" s="16"/>
      <c r="L38" s="1"/>
    </row>
    <row r="39" spans="1:21" ht="54" customHeight="1" outlineLevel="1">
      <c r="A39" s="138"/>
      <c r="B39" s="139"/>
      <c r="C39" s="19">
        <f t="shared" si="0"/>
        <v>0</v>
      </c>
      <c r="D39" s="20" t="s">
        <v>97</v>
      </c>
      <c r="E39" s="21" t="s">
        <v>98</v>
      </c>
      <c r="F39" s="22" t="b">
        <v>0</v>
      </c>
      <c r="G39" s="22" t="b">
        <v>0</v>
      </c>
      <c r="H39" s="22" t="b">
        <v>0</v>
      </c>
      <c r="I39" s="22" t="b">
        <v>0</v>
      </c>
      <c r="J39" s="23"/>
      <c r="K39" s="27"/>
      <c r="L39" s="1"/>
    </row>
    <row r="40" spans="1:21" ht="69.75" customHeight="1" outlineLevel="1">
      <c r="A40" s="139"/>
      <c r="B40" s="31" t="s">
        <v>78</v>
      </c>
      <c r="C40" s="11">
        <f t="shared" si="0"/>
        <v>0</v>
      </c>
      <c r="D40" s="20" t="s">
        <v>99</v>
      </c>
      <c r="E40" s="21" t="s">
        <v>80</v>
      </c>
      <c r="F40" s="22" t="b">
        <v>0</v>
      </c>
      <c r="G40" s="22" t="b">
        <v>0</v>
      </c>
      <c r="H40" s="26" t="b">
        <v>0</v>
      </c>
      <c r="I40" s="26" t="b">
        <v>0</v>
      </c>
      <c r="J40" s="27"/>
      <c r="K40" s="27"/>
      <c r="L40" s="1"/>
    </row>
    <row r="41" spans="1:21" ht="12.5">
      <c r="A41" s="32"/>
      <c r="B41" s="32"/>
      <c r="C41" s="32"/>
      <c r="D41" s="32"/>
      <c r="E41" s="32"/>
      <c r="F41" s="32"/>
      <c r="G41" s="32"/>
      <c r="H41" s="32"/>
      <c r="I41" s="32"/>
      <c r="J41" s="32"/>
      <c r="K41" s="32"/>
      <c r="L41" s="1"/>
    </row>
    <row r="42" spans="1:21" ht="54" customHeight="1" outlineLevel="1">
      <c r="A42" s="152" t="s">
        <v>6</v>
      </c>
      <c r="B42" s="127"/>
      <c r="C42" s="33" t="s">
        <v>100</v>
      </c>
      <c r="D42" s="7">
        <f>COUNTIF(L45:L80,TRUE)</f>
        <v>11</v>
      </c>
      <c r="E42" s="34" t="s">
        <v>101</v>
      </c>
      <c r="F42" s="144" t="s">
        <v>102</v>
      </c>
      <c r="G42" s="127"/>
      <c r="H42" s="35">
        <f ca="1">IFERROR(__xludf.DUMMYFUNCTION("COUNTUNIQUE(D5:D40)"),36)</f>
        <v>36</v>
      </c>
      <c r="I42" s="36" t="s">
        <v>103</v>
      </c>
      <c r="J42" s="37"/>
      <c r="K42" s="37">
        <f ca="1">H42/3</f>
        <v>12</v>
      </c>
      <c r="L42" s="1"/>
    </row>
    <row r="43" spans="1:21" ht="17.5">
      <c r="A43" s="153" t="s">
        <v>104</v>
      </c>
      <c r="B43" s="154"/>
      <c r="C43" s="38">
        <v>3</v>
      </c>
      <c r="D43" s="1"/>
      <c r="E43" s="39" t="s">
        <v>105</v>
      </c>
      <c r="F43" s="1"/>
      <c r="G43" s="1"/>
      <c r="H43" s="1"/>
      <c r="I43" s="1"/>
      <c r="J43" s="1"/>
      <c r="K43" s="1"/>
      <c r="L43" s="1"/>
    </row>
    <row r="44" spans="1:21" ht="15.5">
      <c r="A44" s="155" t="s">
        <v>9</v>
      </c>
      <c r="B44" s="156"/>
      <c r="C44" s="40" t="s">
        <v>10</v>
      </c>
      <c r="D44" s="41" t="s">
        <v>11</v>
      </c>
      <c r="E44" s="42" t="s">
        <v>12</v>
      </c>
      <c r="F44" s="40" t="s">
        <v>13</v>
      </c>
      <c r="G44" s="40" t="s">
        <v>14</v>
      </c>
      <c r="H44" s="40" t="s">
        <v>5</v>
      </c>
      <c r="I44" s="40" t="s">
        <v>15</v>
      </c>
      <c r="J44" s="40"/>
      <c r="K44" s="40" t="s">
        <v>16</v>
      </c>
      <c r="L44" s="43" t="s">
        <v>106</v>
      </c>
      <c r="U44" s="44"/>
    </row>
    <row r="45" spans="1:21" ht="13">
      <c r="A45" s="145" t="s">
        <v>17</v>
      </c>
      <c r="B45" s="137" t="s">
        <v>18</v>
      </c>
      <c r="C45" s="11">
        <f t="shared" ref="C45:C80" si="1">COUNTIF(F45:I45,TRUE)</f>
        <v>0</v>
      </c>
      <c r="D45" s="1" t="str">
        <f t="shared" ref="D45:I45" si="2">IF($C5&gt;$C$43,D5,"")</f>
        <v/>
      </c>
      <c r="E45" s="45" t="str">
        <f t="shared" si="2"/>
        <v/>
      </c>
      <c r="F45" s="46" t="str">
        <f t="shared" si="2"/>
        <v/>
      </c>
      <c r="G45" s="46" t="str">
        <f t="shared" si="2"/>
        <v/>
      </c>
      <c r="H45" s="46" t="str">
        <f t="shared" si="2"/>
        <v/>
      </c>
      <c r="I45" s="46" t="str">
        <f t="shared" si="2"/>
        <v/>
      </c>
      <c r="J45" s="1"/>
      <c r="K45" s="45" t="str">
        <f t="shared" ref="K45:K80" si="3">IF($C5&gt;$C$43,K5,"")</f>
        <v/>
      </c>
      <c r="L45" s="47" t="b">
        <v>0</v>
      </c>
      <c r="M45" s="1" t="str">
        <f t="shared" ref="M45:U45" si="4">IF($L45=TRUE,C45,"")</f>
        <v/>
      </c>
      <c r="N45" s="1" t="str">
        <f t="shared" si="4"/>
        <v/>
      </c>
      <c r="O45" s="1" t="str">
        <f t="shared" si="4"/>
        <v/>
      </c>
      <c r="P45" s="1" t="str">
        <f t="shared" si="4"/>
        <v/>
      </c>
      <c r="Q45" s="1" t="str">
        <f t="shared" si="4"/>
        <v/>
      </c>
      <c r="R45" s="1" t="str">
        <f t="shared" si="4"/>
        <v/>
      </c>
      <c r="S45" s="1" t="str">
        <f t="shared" si="4"/>
        <v/>
      </c>
      <c r="T45" s="1" t="str">
        <f t="shared" si="4"/>
        <v/>
      </c>
      <c r="U45" s="48" t="str">
        <f t="shared" si="4"/>
        <v/>
      </c>
    </row>
    <row r="46" spans="1:21" ht="13">
      <c r="A46" s="138"/>
      <c r="B46" s="138"/>
      <c r="C46" s="11">
        <f t="shared" si="1"/>
        <v>0</v>
      </c>
      <c r="D46" s="1" t="str">
        <f t="shared" ref="D46:I46" si="5">IF($C6&gt;$C$43,D6,"")</f>
        <v/>
      </c>
      <c r="E46" s="45" t="str">
        <f t="shared" si="5"/>
        <v/>
      </c>
      <c r="F46" s="46" t="str">
        <f t="shared" si="5"/>
        <v/>
      </c>
      <c r="G46" s="46" t="str">
        <f t="shared" si="5"/>
        <v/>
      </c>
      <c r="H46" s="46" t="str">
        <f t="shared" si="5"/>
        <v/>
      </c>
      <c r="I46" s="46" t="str">
        <f t="shared" si="5"/>
        <v/>
      </c>
      <c r="J46" s="1"/>
      <c r="K46" s="45" t="str">
        <f t="shared" si="3"/>
        <v/>
      </c>
      <c r="L46" s="49" t="b">
        <v>0</v>
      </c>
      <c r="M46" s="1" t="str">
        <f t="shared" ref="M46:U46" si="6">IF($L46=TRUE,C46,"")</f>
        <v/>
      </c>
      <c r="N46" s="1" t="str">
        <f t="shared" si="6"/>
        <v/>
      </c>
      <c r="O46" s="1" t="str">
        <f t="shared" si="6"/>
        <v/>
      </c>
      <c r="P46" s="1" t="str">
        <f t="shared" si="6"/>
        <v/>
      </c>
      <c r="Q46" s="1" t="str">
        <f t="shared" si="6"/>
        <v/>
      </c>
      <c r="R46" s="1" t="str">
        <f t="shared" si="6"/>
        <v/>
      </c>
      <c r="S46" s="1" t="str">
        <f t="shared" si="6"/>
        <v/>
      </c>
      <c r="T46" s="1" t="str">
        <f t="shared" si="6"/>
        <v/>
      </c>
      <c r="U46" s="48" t="str">
        <f t="shared" si="6"/>
        <v/>
      </c>
    </row>
    <row r="47" spans="1:21" ht="13">
      <c r="A47" s="138"/>
      <c r="B47" s="138"/>
      <c r="C47" s="11">
        <f t="shared" si="1"/>
        <v>0</v>
      </c>
      <c r="D47" s="1" t="str">
        <f t="shared" ref="D47:I47" si="7">IF($C7&gt;$C$43,D7,"")</f>
        <v/>
      </c>
      <c r="E47" s="45" t="str">
        <f t="shared" si="7"/>
        <v/>
      </c>
      <c r="F47" s="46" t="str">
        <f t="shared" si="7"/>
        <v/>
      </c>
      <c r="G47" s="46" t="str">
        <f t="shared" si="7"/>
        <v/>
      </c>
      <c r="H47" s="46" t="str">
        <f t="shared" si="7"/>
        <v/>
      </c>
      <c r="I47" s="46" t="str">
        <f t="shared" si="7"/>
        <v/>
      </c>
      <c r="J47" s="1"/>
      <c r="K47" s="45" t="str">
        <f t="shared" si="3"/>
        <v/>
      </c>
      <c r="L47" s="49" t="b">
        <v>0</v>
      </c>
      <c r="M47" s="1" t="str">
        <f t="shared" ref="M47:U47" si="8">IF($L47=TRUE,C47,"")</f>
        <v/>
      </c>
      <c r="N47" s="1" t="str">
        <f t="shared" si="8"/>
        <v/>
      </c>
      <c r="O47" s="1" t="str">
        <f t="shared" si="8"/>
        <v/>
      </c>
      <c r="P47" s="1" t="str">
        <f t="shared" si="8"/>
        <v/>
      </c>
      <c r="Q47" s="1" t="str">
        <f t="shared" si="8"/>
        <v/>
      </c>
      <c r="R47" s="1" t="str">
        <f t="shared" si="8"/>
        <v/>
      </c>
      <c r="S47" s="1" t="str">
        <f t="shared" si="8"/>
        <v/>
      </c>
      <c r="T47" s="1" t="str">
        <f t="shared" si="8"/>
        <v/>
      </c>
      <c r="U47" s="48" t="str">
        <f t="shared" si="8"/>
        <v/>
      </c>
    </row>
    <row r="48" spans="1:21" ht="13">
      <c r="A48" s="138"/>
      <c r="B48" s="138"/>
      <c r="C48" s="11">
        <f t="shared" si="1"/>
        <v>0</v>
      </c>
      <c r="D48" s="1" t="str">
        <f t="shared" ref="D48:I48" si="9">IF($C8&gt;$C$43,D8,"")</f>
        <v/>
      </c>
      <c r="E48" s="45" t="str">
        <f t="shared" si="9"/>
        <v/>
      </c>
      <c r="F48" s="46" t="str">
        <f t="shared" si="9"/>
        <v/>
      </c>
      <c r="G48" s="46" t="str">
        <f t="shared" si="9"/>
        <v/>
      </c>
      <c r="H48" s="46" t="str">
        <f t="shared" si="9"/>
        <v/>
      </c>
      <c r="I48" s="46" t="str">
        <f t="shared" si="9"/>
        <v/>
      </c>
      <c r="J48" s="1"/>
      <c r="K48" s="45" t="str">
        <f t="shared" si="3"/>
        <v/>
      </c>
      <c r="L48" s="47" t="b">
        <v>0</v>
      </c>
      <c r="M48" s="1" t="str">
        <f t="shared" ref="M48:U48" si="10">IF($L48=TRUE,C48,"")</f>
        <v/>
      </c>
      <c r="N48" s="1" t="str">
        <f t="shared" si="10"/>
        <v/>
      </c>
      <c r="O48" s="1" t="str">
        <f t="shared" si="10"/>
        <v/>
      </c>
      <c r="P48" s="1" t="str">
        <f t="shared" si="10"/>
        <v/>
      </c>
      <c r="Q48" s="1" t="str">
        <f t="shared" si="10"/>
        <v/>
      </c>
      <c r="R48" s="1" t="str">
        <f t="shared" si="10"/>
        <v/>
      </c>
      <c r="S48" s="1" t="str">
        <f t="shared" si="10"/>
        <v/>
      </c>
      <c r="T48" s="1" t="str">
        <f t="shared" si="10"/>
        <v/>
      </c>
      <c r="U48" s="48" t="str">
        <f t="shared" si="10"/>
        <v/>
      </c>
    </row>
    <row r="49" spans="1:21" ht="50">
      <c r="A49" s="138"/>
      <c r="B49" s="139"/>
      <c r="C49" s="19">
        <f t="shared" si="1"/>
        <v>4</v>
      </c>
      <c r="D49" s="1" t="str">
        <f t="shared" ref="D49:I49" si="11">IF($C9&gt;$C$43,D9,"")</f>
        <v>RF.K.1d</v>
      </c>
      <c r="E49" s="45" t="str">
        <f t="shared" si="11"/>
        <v>Recognize and name all upper- and lowercase letters of the alphabet.</v>
      </c>
      <c r="F49" s="46" t="b">
        <f t="shared" si="11"/>
        <v>1</v>
      </c>
      <c r="G49" s="46" t="b">
        <f t="shared" si="11"/>
        <v>1</v>
      </c>
      <c r="H49" s="46" t="b">
        <f t="shared" si="11"/>
        <v>1</v>
      </c>
      <c r="I49" s="46" t="b">
        <f t="shared" si="11"/>
        <v>1</v>
      </c>
      <c r="J49" s="1"/>
      <c r="K49" s="45" t="str">
        <f t="shared" si="3"/>
        <v>R- Need all letters for 1st
E- need these to read
A- will be assessed on MAP
L- will be used forever in everything</v>
      </c>
      <c r="L49" s="47" t="b">
        <v>1</v>
      </c>
      <c r="M49" s="1">
        <f t="shared" ref="M49:U49" si="12">IF($L49=TRUE,C49,"")</f>
        <v>4</v>
      </c>
      <c r="N49" s="1" t="str">
        <f t="shared" si="12"/>
        <v>RF.K.1d</v>
      </c>
      <c r="O49" s="1" t="str">
        <f t="shared" si="12"/>
        <v>Recognize and name all upper- and lowercase letters of the alphabet.</v>
      </c>
      <c r="P49" s="1" t="b">
        <f t="shared" si="12"/>
        <v>1</v>
      </c>
      <c r="Q49" s="1" t="b">
        <f t="shared" si="12"/>
        <v>1</v>
      </c>
      <c r="R49" s="1" t="b">
        <f t="shared" si="12"/>
        <v>1</v>
      </c>
      <c r="S49" s="1" t="b">
        <f t="shared" si="12"/>
        <v>1</v>
      </c>
      <c r="T49" s="1">
        <f t="shared" si="12"/>
        <v>0</v>
      </c>
      <c r="U49" s="48" t="str">
        <f t="shared" si="12"/>
        <v>R- Need all letters for 1st
E- need these to read
A- will be assessed on MAP
L- will be used forever in everything</v>
      </c>
    </row>
    <row r="50" spans="1:21" ht="13">
      <c r="A50" s="138"/>
      <c r="B50" s="140" t="s">
        <v>30</v>
      </c>
      <c r="C50" s="11">
        <f t="shared" si="1"/>
        <v>0</v>
      </c>
      <c r="D50" s="1" t="str">
        <f t="shared" ref="D50:I50" si="13">IF($C10&gt;$C$43,D10,"")</f>
        <v/>
      </c>
      <c r="E50" s="45" t="str">
        <f t="shared" si="13"/>
        <v/>
      </c>
      <c r="F50" s="46" t="str">
        <f t="shared" si="13"/>
        <v/>
      </c>
      <c r="G50" s="46" t="str">
        <f t="shared" si="13"/>
        <v/>
      </c>
      <c r="H50" s="46" t="str">
        <f t="shared" si="13"/>
        <v/>
      </c>
      <c r="I50" s="46" t="str">
        <f t="shared" si="13"/>
        <v/>
      </c>
      <c r="J50" s="1"/>
      <c r="K50" s="45" t="str">
        <f t="shared" si="3"/>
        <v/>
      </c>
      <c r="L50" s="47" t="b">
        <v>0</v>
      </c>
      <c r="M50" s="1" t="str">
        <f t="shared" ref="M50:U50" si="14">IF($L50=TRUE,C50,"")</f>
        <v/>
      </c>
      <c r="N50" s="1" t="str">
        <f t="shared" si="14"/>
        <v/>
      </c>
      <c r="O50" s="1" t="str">
        <f t="shared" si="14"/>
        <v/>
      </c>
      <c r="P50" s="1" t="str">
        <f t="shared" si="14"/>
        <v/>
      </c>
      <c r="Q50" s="1" t="str">
        <f t="shared" si="14"/>
        <v/>
      </c>
      <c r="R50" s="1" t="str">
        <f t="shared" si="14"/>
        <v/>
      </c>
      <c r="S50" s="1" t="str">
        <f t="shared" si="14"/>
        <v/>
      </c>
      <c r="T50" s="1" t="str">
        <f t="shared" si="14"/>
        <v/>
      </c>
      <c r="U50" s="48" t="str">
        <f t="shared" si="14"/>
        <v/>
      </c>
    </row>
    <row r="51" spans="1:21" ht="13">
      <c r="A51" s="138"/>
      <c r="B51" s="138"/>
      <c r="C51" s="11">
        <f t="shared" si="1"/>
        <v>0</v>
      </c>
      <c r="D51" s="1" t="str">
        <f t="shared" ref="D51:I51" si="15">IF($C11&gt;$C$43,D11,"")</f>
        <v/>
      </c>
      <c r="E51" s="45" t="str">
        <f t="shared" si="15"/>
        <v/>
      </c>
      <c r="F51" s="46" t="str">
        <f t="shared" si="15"/>
        <v/>
      </c>
      <c r="G51" s="46" t="str">
        <f t="shared" si="15"/>
        <v/>
      </c>
      <c r="H51" s="46" t="str">
        <f t="shared" si="15"/>
        <v/>
      </c>
      <c r="I51" s="46" t="str">
        <f t="shared" si="15"/>
        <v/>
      </c>
      <c r="J51" s="1"/>
      <c r="K51" s="45" t="str">
        <f t="shared" si="3"/>
        <v/>
      </c>
      <c r="L51" s="47" t="b">
        <v>0</v>
      </c>
      <c r="M51" s="1" t="str">
        <f t="shared" ref="M51:U51" si="16">IF($L51=TRUE,C51,"")</f>
        <v/>
      </c>
      <c r="N51" s="1" t="str">
        <f t="shared" si="16"/>
        <v/>
      </c>
      <c r="O51" s="1" t="str">
        <f t="shared" si="16"/>
        <v/>
      </c>
      <c r="P51" s="1" t="str">
        <f t="shared" si="16"/>
        <v/>
      </c>
      <c r="Q51" s="1" t="str">
        <f t="shared" si="16"/>
        <v/>
      </c>
      <c r="R51" s="1" t="str">
        <f t="shared" si="16"/>
        <v/>
      </c>
      <c r="S51" s="1" t="str">
        <f t="shared" si="16"/>
        <v/>
      </c>
      <c r="T51" s="1" t="str">
        <f t="shared" si="16"/>
        <v/>
      </c>
      <c r="U51" s="48" t="str">
        <f t="shared" si="16"/>
        <v/>
      </c>
    </row>
    <row r="52" spans="1:21" ht="13">
      <c r="A52" s="138"/>
      <c r="B52" s="138"/>
      <c r="C52" s="11">
        <f t="shared" si="1"/>
        <v>0</v>
      </c>
      <c r="D52" s="1" t="str">
        <f t="shared" ref="D52:I52" si="17">IF($C12&gt;$C$43,D12,"")</f>
        <v/>
      </c>
      <c r="E52" s="45" t="str">
        <f t="shared" si="17"/>
        <v/>
      </c>
      <c r="F52" s="46" t="str">
        <f t="shared" si="17"/>
        <v/>
      </c>
      <c r="G52" s="46" t="str">
        <f t="shared" si="17"/>
        <v/>
      </c>
      <c r="H52" s="46" t="str">
        <f t="shared" si="17"/>
        <v/>
      </c>
      <c r="I52" s="46" t="str">
        <f t="shared" si="17"/>
        <v/>
      </c>
      <c r="J52" s="1"/>
      <c r="K52" s="45" t="str">
        <f t="shared" si="3"/>
        <v/>
      </c>
      <c r="L52" s="47" t="b">
        <v>1</v>
      </c>
      <c r="M52" s="1">
        <f t="shared" ref="M52:U52" si="18">IF($L52=TRUE,C52,"")</f>
        <v>0</v>
      </c>
      <c r="N52" s="1" t="str">
        <f t="shared" si="18"/>
        <v/>
      </c>
      <c r="O52" s="1" t="str">
        <f t="shared" si="18"/>
        <v/>
      </c>
      <c r="P52" s="1" t="str">
        <f t="shared" si="18"/>
        <v/>
      </c>
      <c r="Q52" s="1" t="str">
        <f t="shared" si="18"/>
        <v/>
      </c>
      <c r="R52" s="1" t="str">
        <f t="shared" si="18"/>
        <v/>
      </c>
      <c r="S52" s="1" t="str">
        <f t="shared" si="18"/>
        <v/>
      </c>
      <c r="T52" s="1">
        <f t="shared" si="18"/>
        <v>0</v>
      </c>
      <c r="U52" s="48" t="str">
        <f t="shared" si="18"/>
        <v/>
      </c>
    </row>
    <row r="53" spans="1:21" ht="13">
      <c r="A53" s="138"/>
      <c r="B53" s="138"/>
      <c r="C53" s="11">
        <f t="shared" si="1"/>
        <v>0</v>
      </c>
      <c r="D53" s="1" t="str">
        <f t="shared" ref="D53:I53" si="19">IF($C13&gt;$C$43,D13,"")</f>
        <v/>
      </c>
      <c r="E53" s="45" t="str">
        <f t="shared" si="19"/>
        <v/>
      </c>
      <c r="F53" s="46" t="str">
        <f t="shared" si="19"/>
        <v/>
      </c>
      <c r="G53" s="46" t="str">
        <f t="shared" si="19"/>
        <v/>
      </c>
      <c r="H53" s="46" t="str">
        <f t="shared" si="19"/>
        <v/>
      </c>
      <c r="I53" s="46" t="str">
        <f t="shared" si="19"/>
        <v/>
      </c>
      <c r="J53" s="1"/>
      <c r="K53" s="45" t="str">
        <f t="shared" si="3"/>
        <v/>
      </c>
      <c r="L53" s="49" t="b">
        <v>0</v>
      </c>
      <c r="M53" s="1" t="str">
        <f t="shared" ref="M53:U53" si="20">IF($L53=TRUE,C53,"")</f>
        <v/>
      </c>
      <c r="N53" s="1" t="str">
        <f t="shared" si="20"/>
        <v/>
      </c>
      <c r="O53" s="1" t="str">
        <f t="shared" si="20"/>
        <v/>
      </c>
      <c r="P53" s="1" t="str">
        <f t="shared" si="20"/>
        <v/>
      </c>
      <c r="Q53" s="1" t="str">
        <f t="shared" si="20"/>
        <v/>
      </c>
      <c r="R53" s="1" t="str">
        <f t="shared" si="20"/>
        <v/>
      </c>
      <c r="S53" s="1" t="str">
        <f t="shared" si="20"/>
        <v/>
      </c>
      <c r="T53" s="1" t="str">
        <f t="shared" si="20"/>
        <v/>
      </c>
      <c r="U53" s="48" t="str">
        <f t="shared" si="20"/>
        <v/>
      </c>
    </row>
    <row r="54" spans="1:21" ht="50">
      <c r="A54" s="138"/>
      <c r="B54" s="138"/>
      <c r="C54" s="11">
        <f t="shared" si="1"/>
        <v>4</v>
      </c>
      <c r="D54" s="1" t="str">
        <f t="shared" ref="D54:I54" si="21">IF($C14&gt;$C$43,D14,"")</f>
        <v>RF.K.2d</v>
      </c>
      <c r="E54" s="45" t="str">
        <f t="shared" si="21"/>
        <v>Isolate and pronounce the initial, medial vowel, and final sounds (phonemes) in three-phoneme (consonant-vowel-consonant, or CVC) words. (This does not include CVCs ending with /l/, /r/, or /x/.)</v>
      </c>
      <c r="F54" s="46" t="b">
        <f t="shared" si="21"/>
        <v>1</v>
      </c>
      <c r="G54" s="46" t="b">
        <f t="shared" si="21"/>
        <v>1</v>
      </c>
      <c r="H54" s="46" t="b">
        <f t="shared" si="21"/>
        <v>1</v>
      </c>
      <c r="I54" s="46" t="b">
        <f t="shared" si="21"/>
        <v>1</v>
      </c>
      <c r="J54" s="1"/>
      <c r="K54" s="45">
        <f t="shared" si="3"/>
        <v>0</v>
      </c>
      <c r="L54" s="47" t="b">
        <v>1</v>
      </c>
      <c r="M54" s="1">
        <f t="shared" ref="M54:U54" si="22">IF($L54=TRUE,C54,"")</f>
        <v>4</v>
      </c>
      <c r="N54" s="1" t="str">
        <f t="shared" si="22"/>
        <v>RF.K.2d</v>
      </c>
      <c r="O54" s="1" t="str">
        <f t="shared" si="22"/>
        <v>Isolate and pronounce the initial, medial vowel, and final sounds (phonemes) in three-phoneme (consonant-vowel-consonant, or CVC) words. (This does not include CVCs ending with /l/, /r/, or /x/.)</v>
      </c>
      <c r="P54" s="1" t="b">
        <f t="shared" si="22"/>
        <v>1</v>
      </c>
      <c r="Q54" s="1" t="b">
        <f t="shared" si="22"/>
        <v>1</v>
      </c>
      <c r="R54" s="1" t="b">
        <f t="shared" si="22"/>
        <v>1</v>
      </c>
      <c r="S54" s="1" t="b">
        <f t="shared" si="22"/>
        <v>1</v>
      </c>
      <c r="T54" s="1">
        <f t="shared" si="22"/>
        <v>0</v>
      </c>
      <c r="U54" s="48">
        <f t="shared" si="22"/>
        <v>0</v>
      </c>
    </row>
    <row r="55" spans="1:21" ht="13">
      <c r="A55" s="138"/>
      <c r="B55" s="139"/>
      <c r="C55" s="19">
        <f t="shared" si="1"/>
        <v>0</v>
      </c>
      <c r="D55" s="1" t="str">
        <f t="shared" ref="D55:I55" si="23">IF($C15&gt;$C$43,D15,"")</f>
        <v/>
      </c>
      <c r="E55" s="45" t="str">
        <f t="shared" si="23"/>
        <v/>
      </c>
      <c r="F55" s="46" t="str">
        <f t="shared" si="23"/>
        <v/>
      </c>
      <c r="G55" s="46" t="str">
        <f t="shared" si="23"/>
        <v/>
      </c>
      <c r="H55" s="46" t="str">
        <f t="shared" si="23"/>
        <v/>
      </c>
      <c r="I55" s="46" t="str">
        <f t="shared" si="23"/>
        <v/>
      </c>
      <c r="J55" s="1"/>
      <c r="K55" s="45" t="str">
        <f t="shared" si="3"/>
        <v/>
      </c>
      <c r="L55" s="49" t="b">
        <v>0</v>
      </c>
      <c r="M55" s="1" t="str">
        <f t="shared" ref="M55:U55" si="24">IF($L55=TRUE,C55,"")</f>
        <v/>
      </c>
      <c r="N55" s="1" t="str">
        <f t="shared" si="24"/>
        <v/>
      </c>
      <c r="O55" s="1" t="str">
        <f t="shared" si="24"/>
        <v/>
      </c>
      <c r="P55" s="1" t="str">
        <f t="shared" si="24"/>
        <v/>
      </c>
      <c r="Q55" s="1" t="str">
        <f t="shared" si="24"/>
        <v/>
      </c>
      <c r="R55" s="1" t="str">
        <f t="shared" si="24"/>
        <v/>
      </c>
      <c r="S55" s="1" t="str">
        <f t="shared" si="24"/>
        <v/>
      </c>
      <c r="T55" s="1" t="str">
        <f t="shared" si="24"/>
        <v/>
      </c>
      <c r="U55" s="48" t="str">
        <f t="shared" si="24"/>
        <v/>
      </c>
    </row>
    <row r="56" spans="1:21" ht="25">
      <c r="A56" s="138"/>
      <c r="B56" s="141" t="s">
        <v>44</v>
      </c>
      <c r="C56" s="11">
        <f t="shared" si="1"/>
        <v>4</v>
      </c>
      <c r="D56" s="1" t="str">
        <f t="shared" ref="D56:I56" si="25">IF($C16&gt;$C$43,D16,"")</f>
        <v>RF.K.3</v>
      </c>
      <c r="E56" s="45" t="str">
        <f t="shared" si="25"/>
        <v>Know and apply grade-level phonics and word analysis skills in decoding words.</v>
      </c>
      <c r="F56" s="46" t="b">
        <f t="shared" si="25"/>
        <v>1</v>
      </c>
      <c r="G56" s="46" t="b">
        <f t="shared" si="25"/>
        <v>1</v>
      </c>
      <c r="H56" s="46" t="b">
        <f t="shared" si="25"/>
        <v>1</v>
      </c>
      <c r="I56" s="46" t="b">
        <f t="shared" si="25"/>
        <v>1</v>
      </c>
      <c r="J56" s="1"/>
      <c r="K56" s="45">
        <f t="shared" si="3"/>
        <v>0</v>
      </c>
      <c r="L56" s="47" t="b">
        <v>1</v>
      </c>
      <c r="M56" s="1">
        <f t="shared" ref="M56:U56" si="26">IF($L56=TRUE,C56,"")</f>
        <v>4</v>
      </c>
      <c r="N56" s="1" t="str">
        <f t="shared" si="26"/>
        <v>RF.K.3</v>
      </c>
      <c r="O56" s="1" t="str">
        <f t="shared" si="26"/>
        <v>Know and apply grade-level phonics and word analysis skills in decoding words.</v>
      </c>
      <c r="P56" s="1" t="b">
        <f t="shared" si="26"/>
        <v>1</v>
      </c>
      <c r="Q56" s="1" t="b">
        <f t="shared" si="26"/>
        <v>1</v>
      </c>
      <c r="R56" s="1" t="b">
        <f t="shared" si="26"/>
        <v>1</v>
      </c>
      <c r="S56" s="1" t="b">
        <f t="shared" si="26"/>
        <v>1</v>
      </c>
      <c r="T56" s="1">
        <f t="shared" si="26"/>
        <v>0</v>
      </c>
      <c r="U56" s="48">
        <f t="shared" si="26"/>
        <v>0</v>
      </c>
    </row>
    <row r="57" spans="1:21" ht="37.5">
      <c r="A57" s="138"/>
      <c r="B57" s="138"/>
      <c r="C57" s="11">
        <f t="shared" si="1"/>
        <v>4</v>
      </c>
      <c r="D57" s="1" t="str">
        <f t="shared" ref="D57:I57" si="27">IF($C17&gt;$C$43,D17,"")</f>
        <v>RF.K.3a</v>
      </c>
      <c r="E57" s="45" t="str">
        <f t="shared" si="27"/>
        <v>Demonstrate basic knowledge of one to-one letter-sound correspondences by producing the primary sound or many of the most frequent sounds for each consonant</v>
      </c>
      <c r="F57" s="46" t="b">
        <f t="shared" si="27"/>
        <v>1</v>
      </c>
      <c r="G57" s="46" t="b">
        <f t="shared" si="27"/>
        <v>1</v>
      </c>
      <c r="H57" s="46" t="b">
        <f t="shared" si="27"/>
        <v>1</v>
      </c>
      <c r="I57" s="46" t="b">
        <f t="shared" si="27"/>
        <v>1</v>
      </c>
      <c r="J57" s="1"/>
      <c r="K57" s="45">
        <f t="shared" si="3"/>
        <v>0</v>
      </c>
      <c r="L57" s="47" t="b">
        <v>1</v>
      </c>
      <c r="M57" s="1">
        <f t="shared" ref="M57:U57" si="28">IF($L57=TRUE,C57,"")</f>
        <v>4</v>
      </c>
      <c r="N57" s="1" t="str">
        <f t="shared" si="28"/>
        <v>RF.K.3a</v>
      </c>
      <c r="O57" s="1" t="str">
        <f t="shared" si="28"/>
        <v>Demonstrate basic knowledge of one to-one letter-sound correspondences by producing the primary sound or many of the most frequent sounds for each consonant</v>
      </c>
      <c r="P57" s="1" t="b">
        <f t="shared" si="28"/>
        <v>1</v>
      </c>
      <c r="Q57" s="1" t="b">
        <f t="shared" si="28"/>
        <v>1</v>
      </c>
      <c r="R57" s="1" t="b">
        <f t="shared" si="28"/>
        <v>1</v>
      </c>
      <c r="S57" s="1" t="b">
        <f t="shared" si="28"/>
        <v>1</v>
      </c>
      <c r="T57" s="1">
        <f t="shared" si="28"/>
        <v>0</v>
      </c>
      <c r="U57" s="48">
        <f t="shared" si="28"/>
        <v>0</v>
      </c>
    </row>
    <row r="58" spans="1:21" ht="13">
      <c r="A58" s="138"/>
      <c r="B58" s="138"/>
      <c r="C58" s="11">
        <f t="shared" si="1"/>
        <v>0</v>
      </c>
      <c r="D58" s="1" t="str">
        <f t="shared" ref="D58:I58" si="29">IF($C18&gt;$C$43,D18,"")</f>
        <v/>
      </c>
      <c r="E58" s="45" t="str">
        <f t="shared" si="29"/>
        <v/>
      </c>
      <c r="F58" s="46" t="str">
        <f t="shared" si="29"/>
        <v/>
      </c>
      <c r="G58" s="46" t="str">
        <f t="shared" si="29"/>
        <v/>
      </c>
      <c r="H58" s="46" t="str">
        <f t="shared" si="29"/>
        <v/>
      </c>
      <c r="I58" s="46" t="str">
        <f t="shared" si="29"/>
        <v/>
      </c>
      <c r="J58" s="1"/>
      <c r="K58" s="45" t="str">
        <f t="shared" si="3"/>
        <v/>
      </c>
      <c r="L58" s="47" t="b">
        <v>0</v>
      </c>
      <c r="M58" s="1" t="str">
        <f t="shared" ref="M58:U58" si="30">IF($L58=TRUE,C58,"")</f>
        <v/>
      </c>
      <c r="N58" s="1" t="str">
        <f t="shared" si="30"/>
        <v/>
      </c>
      <c r="O58" s="1" t="str">
        <f t="shared" si="30"/>
        <v/>
      </c>
      <c r="P58" s="1" t="str">
        <f t="shared" si="30"/>
        <v/>
      </c>
      <c r="Q58" s="1" t="str">
        <f t="shared" si="30"/>
        <v/>
      </c>
      <c r="R58" s="1" t="str">
        <f t="shared" si="30"/>
        <v/>
      </c>
      <c r="S58" s="1" t="str">
        <f t="shared" si="30"/>
        <v/>
      </c>
      <c r="T58" s="1" t="str">
        <f t="shared" si="30"/>
        <v/>
      </c>
      <c r="U58" s="48" t="str">
        <f t="shared" si="30"/>
        <v/>
      </c>
    </row>
    <row r="59" spans="1:21" ht="25">
      <c r="A59" s="138"/>
      <c r="B59" s="138"/>
      <c r="C59" s="11">
        <f t="shared" si="1"/>
        <v>4</v>
      </c>
      <c r="D59" s="1" t="str">
        <f t="shared" ref="D59:I59" si="31">IF($C19&gt;$C$43,D19,"")</f>
        <v>RF.K.3c</v>
      </c>
      <c r="E59" s="45" t="str">
        <f t="shared" si="31"/>
        <v>Read common high-frequency words by sight (e.g., the, of, to, you, she, my, is, are, do, does).</v>
      </c>
      <c r="F59" s="46" t="b">
        <f t="shared" si="31"/>
        <v>1</v>
      </c>
      <c r="G59" s="46" t="b">
        <f t="shared" si="31"/>
        <v>1</v>
      </c>
      <c r="H59" s="46" t="b">
        <f t="shared" si="31"/>
        <v>1</v>
      </c>
      <c r="I59" s="46" t="b">
        <f t="shared" si="31"/>
        <v>1</v>
      </c>
      <c r="J59" s="1"/>
      <c r="K59" s="45">
        <f t="shared" si="3"/>
        <v>0</v>
      </c>
      <c r="L59" s="47" t="b">
        <v>1</v>
      </c>
      <c r="M59" s="1">
        <f t="shared" ref="M59:U59" si="32">IF($L59=TRUE,C59,"")</f>
        <v>4</v>
      </c>
      <c r="N59" s="1" t="str">
        <f t="shared" si="32"/>
        <v>RF.K.3c</v>
      </c>
      <c r="O59" s="1" t="str">
        <f t="shared" si="32"/>
        <v>Read common high-frequency words by sight (e.g., the, of, to, you, she, my, is, are, do, does).</v>
      </c>
      <c r="P59" s="1" t="b">
        <f t="shared" si="32"/>
        <v>1</v>
      </c>
      <c r="Q59" s="1" t="b">
        <f t="shared" si="32"/>
        <v>1</v>
      </c>
      <c r="R59" s="1" t="b">
        <f t="shared" si="32"/>
        <v>1</v>
      </c>
      <c r="S59" s="1" t="b">
        <f t="shared" si="32"/>
        <v>1</v>
      </c>
      <c r="T59" s="1">
        <f t="shared" si="32"/>
        <v>0</v>
      </c>
      <c r="U59" s="48">
        <f t="shared" si="32"/>
        <v>0</v>
      </c>
    </row>
    <row r="60" spans="1:21" ht="13">
      <c r="A60" s="138"/>
      <c r="B60" s="139"/>
      <c r="C60" s="19">
        <f t="shared" si="1"/>
        <v>0</v>
      </c>
      <c r="D60" s="1" t="str">
        <f t="shared" ref="D60:I60" si="33">IF($C20&gt;$C$43,D20,"")</f>
        <v/>
      </c>
      <c r="E60" s="45" t="str">
        <f t="shared" si="33"/>
        <v/>
      </c>
      <c r="F60" s="46" t="str">
        <f t="shared" si="33"/>
        <v/>
      </c>
      <c r="G60" s="46" t="str">
        <f t="shared" si="33"/>
        <v/>
      </c>
      <c r="H60" s="46" t="str">
        <f t="shared" si="33"/>
        <v/>
      </c>
      <c r="I60" s="46" t="str">
        <f t="shared" si="33"/>
        <v/>
      </c>
      <c r="J60" s="1"/>
      <c r="K60" s="45" t="str">
        <f t="shared" si="3"/>
        <v/>
      </c>
      <c r="L60" s="49" t="b">
        <v>0</v>
      </c>
      <c r="M60" s="1" t="str">
        <f t="shared" ref="M60:U60" si="34">IF($L60=TRUE,C60,"")</f>
        <v/>
      </c>
      <c r="N60" s="1" t="str">
        <f t="shared" si="34"/>
        <v/>
      </c>
      <c r="O60" s="1" t="str">
        <f t="shared" si="34"/>
        <v/>
      </c>
      <c r="P60" s="1" t="str">
        <f t="shared" si="34"/>
        <v/>
      </c>
      <c r="Q60" s="1" t="str">
        <f t="shared" si="34"/>
        <v/>
      </c>
      <c r="R60" s="1" t="str">
        <f t="shared" si="34"/>
        <v/>
      </c>
      <c r="S60" s="1" t="str">
        <f t="shared" si="34"/>
        <v/>
      </c>
      <c r="T60" s="1" t="str">
        <f t="shared" si="34"/>
        <v/>
      </c>
      <c r="U60" s="48" t="str">
        <f t="shared" si="34"/>
        <v/>
      </c>
    </row>
    <row r="61" spans="1:21" ht="25">
      <c r="A61" s="139"/>
      <c r="B61" s="28" t="s">
        <v>55</v>
      </c>
      <c r="C61" s="19">
        <f t="shared" si="1"/>
        <v>4</v>
      </c>
      <c r="D61" s="1" t="str">
        <f t="shared" ref="D61:I61" si="35">IF($C21&gt;$C$43,D21,"")</f>
        <v>RF.K.4</v>
      </c>
      <c r="E61" s="45" t="str">
        <f t="shared" si="35"/>
        <v>Read emergent-reader texts with purpose and understanding.</v>
      </c>
      <c r="F61" s="46" t="b">
        <f t="shared" si="35"/>
        <v>1</v>
      </c>
      <c r="G61" s="46" t="b">
        <f t="shared" si="35"/>
        <v>1</v>
      </c>
      <c r="H61" s="46" t="b">
        <f t="shared" si="35"/>
        <v>1</v>
      </c>
      <c r="I61" s="46" t="b">
        <f t="shared" si="35"/>
        <v>1</v>
      </c>
      <c r="J61" s="1"/>
      <c r="K61" s="45">
        <f t="shared" si="3"/>
        <v>0</v>
      </c>
      <c r="L61" s="47" t="b">
        <v>1</v>
      </c>
      <c r="M61" s="1">
        <f t="shared" ref="M61:U61" si="36">IF($L61=TRUE,C61,"")</f>
        <v>4</v>
      </c>
      <c r="N61" s="1" t="str">
        <f t="shared" si="36"/>
        <v>RF.K.4</v>
      </c>
      <c r="O61" s="1" t="str">
        <f t="shared" si="36"/>
        <v>Read emergent-reader texts with purpose and understanding.</v>
      </c>
      <c r="P61" s="1" t="b">
        <f t="shared" si="36"/>
        <v>1</v>
      </c>
      <c r="Q61" s="1" t="b">
        <f t="shared" si="36"/>
        <v>1</v>
      </c>
      <c r="R61" s="1" t="b">
        <f t="shared" si="36"/>
        <v>1</v>
      </c>
      <c r="S61" s="1" t="b">
        <f t="shared" si="36"/>
        <v>1</v>
      </c>
      <c r="T61" s="1">
        <f t="shared" si="36"/>
        <v>0</v>
      </c>
      <c r="U61" s="48">
        <f t="shared" si="36"/>
        <v>0</v>
      </c>
    </row>
    <row r="62" spans="1:21" ht="13">
      <c r="A62" s="146" t="s">
        <v>58</v>
      </c>
      <c r="B62" s="147" t="s">
        <v>59</v>
      </c>
      <c r="C62" s="11">
        <f t="shared" si="1"/>
        <v>0</v>
      </c>
      <c r="D62" s="1" t="str">
        <f t="shared" ref="D62:I62" si="37">IF($C22&gt;$C$43,D22,"")</f>
        <v/>
      </c>
      <c r="E62" s="45" t="str">
        <f t="shared" si="37"/>
        <v/>
      </c>
      <c r="F62" s="46" t="str">
        <f t="shared" si="37"/>
        <v/>
      </c>
      <c r="G62" s="46" t="str">
        <f t="shared" si="37"/>
        <v/>
      </c>
      <c r="H62" s="46" t="str">
        <f t="shared" si="37"/>
        <v/>
      </c>
      <c r="I62" s="46" t="str">
        <f t="shared" si="37"/>
        <v/>
      </c>
      <c r="J62" s="1"/>
      <c r="K62" s="45" t="str">
        <f t="shared" si="3"/>
        <v/>
      </c>
      <c r="L62" s="47" t="b">
        <v>0</v>
      </c>
      <c r="M62" s="1" t="str">
        <f t="shared" ref="M62:U62" si="38">IF($L62=TRUE,C62,"")</f>
        <v/>
      </c>
      <c r="N62" s="1" t="str">
        <f t="shared" si="38"/>
        <v/>
      </c>
      <c r="O62" s="1" t="str">
        <f t="shared" si="38"/>
        <v/>
      </c>
      <c r="P62" s="1" t="str">
        <f t="shared" si="38"/>
        <v/>
      </c>
      <c r="Q62" s="1" t="str">
        <f t="shared" si="38"/>
        <v/>
      </c>
      <c r="R62" s="1" t="str">
        <f t="shared" si="38"/>
        <v/>
      </c>
      <c r="S62" s="1" t="str">
        <f t="shared" si="38"/>
        <v/>
      </c>
      <c r="T62" s="1" t="str">
        <f t="shared" si="38"/>
        <v/>
      </c>
      <c r="U62" s="48" t="str">
        <f t="shared" si="38"/>
        <v/>
      </c>
    </row>
    <row r="63" spans="1:21" ht="13">
      <c r="A63" s="138"/>
      <c r="B63" s="138"/>
      <c r="C63" s="11">
        <f t="shared" si="1"/>
        <v>0</v>
      </c>
      <c r="D63" s="1" t="str">
        <f t="shared" ref="D63:I63" si="39">IF($C23&gt;$C$43,D23,"")</f>
        <v/>
      </c>
      <c r="E63" s="45" t="str">
        <f t="shared" si="39"/>
        <v/>
      </c>
      <c r="F63" s="46" t="str">
        <f t="shared" si="39"/>
        <v/>
      </c>
      <c r="G63" s="46" t="str">
        <f t="shared" si="39"/>
        <v/>
      </c>
      <c r="H63" s="46" t="str">
        <f t="shared" si="39"/>
        <v/>
      </c>
      <c r="I63" s="46" t="str">
        <f t="shared" si="39"/>
        <v/>
      </c>
      <c r="J63" s="1"/>
      <c r="K63" s="45" t="str">
        <f t="shared" si="3"/>
        <v/>
      </c>
      <c r="L63" s="47" t="b">
        <v>1</v>
      </c>
      <c r="M63" s="1">
        <f t="shared" ref="M63:U63" si="40">IF($L63=TRUE,C63,"")</f>
        <v>0</v>
      </c>
      <c r="N63" s="1" t="str">
        <f t="shared" si="40"/>
        <v/>
      </c>
      <c r="O63" s="1" t="str">
        <f t="shared" si="40"/>
        <v/>
      </c>
      <c r="P63" s="1" t="str">
        <f t="shared" si="40"/>
        <v/>
      </c>
      <c r="Q63" s="1" t="str">
        <f t="shared" si="40"/>
        <v/>
      </c>
      <c r="R63" s="1" t="str">
        <f t="shared" si="40"/>
        <v/>
      </c>
      <c r="S63" s="1" t="str">
        <f t="shared" si="40"/>
        <v/>
      </c>
      <c r="T63" s="1">
        <f t="shared" si="40"/>
        <v>0</v>
      </c>
      <c r="U63" s="48" t="str">
        <f t="shared" si="40"/>
        <v/>
      </c>
    </row>
    <row r="64" spans="1:21" ht="13">
      <c r="A64" s="138"/>
      <c r="B64" s="139"/>
      <c r="C64" s="19">
        <f t="shared" si="1"/>
        <v>0</v>
      </c>
      <c r="D64" s="1" t="str">
        <f t="shared" ref="D64:I64" si="41">IF($C24&gt;$C$43,D24,"")</f>
        <v/>
      </c>
      <c r="E64" s="45" t="str">
        <f t="shared" si="41"/>
        <v/>
      </c>
      <c r="F64" s="46" t="str">
        <f t="shared" si="41"/>
        <v/>
      </c>
      <c r="G64" s="46" t="str">
        <f t="shared" si="41"/>
        <v/>
      </c>
      <c r="H64" s="46" t="str">
        <f t="shared" si="41"/>
        <v/>
      </c>
      <c r="I64" s="46" t="str">
        <f t="shared" si="41"/>
        <v/>
      </c>
      <c r="J64" s="1"/>
      <c r="K64" s="45" t="str">
        <f t="shared" si="3"/>
        <v/>
      </c>
      <c r="L64" s="47" t="b">
        <v>1</v>
      </c>
      <c r="M64" s="1">
        <f t="shared" ref="M64:U64" si="42">IF($L64=TRUE,C64,"")</f>
        <v>0</v>
      </c>
      <c r="N64" s="1" t="str">
        <f t="shared" si="42"/>
        <v/>
      </c>
      <c r="O64" s="1" t="str">
        <f t="shared" si="42"/>
        <v/>
      </c>
      <c r="P64" s="1" t="str">
        <f t="shared" si="42"/>
        <v/>
      </c>
      <c r="Q64" s="1" t="str">
        <f t="shared" si="42"/>
        <v/>
      </c>
      <c r="R64" s="1" t="str">
        <f t="shared" si="42"/>
        <v/>
      </c>
      <c r="S64" s="1" t="str">
        <f t="shared" si="42"/>
        <v/>
      </c>
      <c r="T64" s="1">
        <f t="shared" si="42"/>
        <v>0</v>
      </c>
      <c r="U64" s="48" t="str">
        <f t="shared" si="42"/>
        <v/>
      </c>
    </row>
    <row r="65" spans="1:21" ht="13">
      <c r="A65" s="138"/>
      <c r="B65" s="148" t="s">
        <v>66</v>
      </c>
      <c r="C65" s="11">
        <f t="shared" si="1"/>
        <v>0</v>
      </c>
      <c r="D65" s="1" t="str">
        <f t="shared" ref="D65:I65" si="43">IF($C25&gt;$C$43,D25,"")</f>
        <v/>
      </c>
      <c r="E65" s="45" t="str">
        <f t="shared" si="43"/>
        <v/>
      </c>
      <c r="F65" s="46" t="str">
        <f t="shared" si="43"/>
        <v/>
      </c>
      <c r="G65" s="46" t="str">
        <f t="shared" si="43"/>
        <v/>
      </c>
      <c r="H65" s="46" t="str">
        <f t="shared" si="43"/>
        <v/>
      </c>
      <c r="I65" s="46" t="str">
        <f t="shared" si="43"/>
        <v/>
      </c>
      <c r="J65" s="1"/>
      <c r="K65" s="45" t="str">
        <f t="shared" si="3"/>
        <v/>
      </c>
      <c r="L65" s="47" t="b">
        <v>0</v>
      </c>
      <c r="M65" s="1" t="str">
        <f t="shared" ref="M65:U65" si="44">IF($L65=TRUE,C65,"")</f>
        <v/>
      </c>
      <c r="N65" s="1" t="str">
        <f t="shared" si="44"/>
        <v/>
      </c>
      <c r="O65" s="1" t="str">
        <f t="shared" si="44"/>
        <v/>
      </c>
      <c r="P65" s="1" t="str">
        <f t="shared" si="44"/>
        <v/>
      </c>
      <c r="Q65" s="1" t="str">
        <f t="shared" si="44"/>
        <v/>
      </c>
      <c r="R65" s="1" t="str">
        <f t="shared" si="44"/>
        <v/>
      </c>
      <c r="S65" s="1" t="str">
        <f t="shared" si="44"/>
        <v/>
      </c>
      <c r="T65" s="1" t="str">
        <f t="shared" si="44"/>
        <v/>
      </c>
      <c r="U65" s="48" t="str">
        <f t="shared" si="44"/>
        <v/>
      </c>
    </row>
    <row r="66" spans="1:21" ht="13">
      <c r="A66" s="138"/>
      <c r="B66" s="138"/>
      <c r="C66" s="11">
        <f t="shared" si="1"/>
        <v>0</v>
      </c>
      <c r="D66" s="1" t="str">
        <f t="shared" ref="D66:I66" si="45">IF($C26&gt;$C$43,D26,"")</f>
        <v/>
      </c>
      <c r="E66" s="45" t="str">
        <f t="shared" si="45"/>
        <v/>
      </c>
      <c r="F66" s="46" t="str">
        <f t="shared" si="45"/>
        <v/>
      </c>
      <c r="G66" s="46" t="str">
        <f t="shared" si="45"/>
        <v/>
      </c>
      <c r="H66" s="46" t="str">
        <f t="shared" si="45"/>
        <v/>
      </c>
      <c r="I66" s="46" t="str">
        <f t="shared" si="45"/>
        <v/>
      </c>
      <c r="J66" s="1"/>
      <c r="K66" s="45" t="str">
        <f t="shared" si="3"/>
        <v/>
      </c>
      <c r="L66" s="49" t="b">
        <v>0</v>
      </c>
      <c r="M66" s="1" t="str">
        <f t="shared" ref="M66:U66" si="46">IF($L66=TRUE,C66,"")</f>
        <v/>
      </c>
      <c r="N66" s="1" t="str">
        <f t="shared" si="46"/>
        <v/>
      </c>
      <c r="O66" s="1" t="str">
        <f t="shared" si="46"/>
        <v/>
      </c>
      <c r="P66" s="1" t="str">
        <f t="shared" si="46"/>
        <v/>
      </c>
      <c r="Q66" s="1" t="str">
        <f t="shared" si="46"/>
        <v/>
      </c>
      <c r="R66" s="1" t="str">
        <f t="shared" si="46"/>
        <v/>
      </c>
      <c r="S66" s="1" t="str">
        <f t="shared" si="46"/>
        <v/>
      </c>
      <c r="T66" s="1" t="str">
        <f t="shared" si="46"/>
        <v/>
      </c>
      <c r="U66" s="48" t="str">
        <f t="shared" si="46"/>
        <v/>
      </c>
    </row>
    <row r="67" spans="1:21" ht="13">
      <c r="A67" s="138"/>
      <c r="B67" s="139"/>
      <c r="C67" s="19">
        <f t="shared" si="1"/>
        <v>0</v>
      </c>
      <c r="D67" s="1" t="str">
        <f t="shared" ref="D67:I67" si="47">IF($C27&gt;$C$43,D27,"")</f>
        <v/>
      </c>
      <c r="E67" s="45" t="str">
        <f t="shared" si="47"/>
        <v/>
      </c>
      <c r="F67" s="46" t="str">
        <f t="shared" si="47"/>
        <v/>
      </c>
      <c r="G67" s="46" t="str">
        <f t="shared" si="47"/>
        <v/>
      </c>
      <c r="H67" s="46" t="str">
        <f t="shared" si="47"/>
        <v/>
      </c>
      <c r="I67" s="46" t="str">
        <f t="shared" si="47"/>
        <v/>
      </c>
      <c r="J67" s="1"/>
      <c r="K67" s="45" t="str">
        <f t="shared" si="3"/>
        <v/>
      </c>
      <c r="L67" s="49" t="b">
        <v>0</v>
      </c>
      <c r="M67" s="1" t="str">
        <f t="shared" ref="M67:U67" si="48">IF($L67=TRUE,C67,"")</f>
        <v/>
      </c>
      <c r="N67" s="1" t="str">
        <f t="shared" si="48"/>
        <v/>
      </c>
      <c r="O67" s="1" t="str">
        <f t="shared" si="48"/>
        <v/>
      </c>
      <c r="P67" s="1" t="str">
        <f t="shared" si="48"/>
        <v/>
      </c>
      <c r="Q67" s="1" t="str">
        <f t="shared" si="48"/>
        <v/>
      </c>
      <c r="R67" s="1" t="str">
        <f t="shared" si="48"/>
        <v/>
      </c>
      <c r="S67" s="1" t="str">
        <f t="shared" si="48"/>
        <v/>
      </c>
      <c r="T67" s="1" t="str">
        <f t="shared" si="48"/>
        <v/>
      </c>
      <c r="U67" s="48" t="str">
        <f t="shared" si="48"/>
        <v/>
      </c>
    </row>
    <row r="68" spans="1:21" ht="13">
      <c r="A68" s="138"/>
      <c r="B68" s="149" t="s">
        <v>73</v>
      </c>
      <c r="C68" s="11">
        <f t="shared" si="1"/>
        <v>0</v>
      </c>
      <c r="D68" s="1" t="str">
        <f t="shared" ref="D68:I68" si="49">IF($C28&gt;$C$43,D28,"")</f>
        <v/>
      </c>
      <c r="E68" s="45" t="str">
        <f t="shared" si="49"/>
        <v/>
      </c>
      <c r="F68" s="46" t="str">
        <f t="shared" si="49"/>
        <v/>
      </c>
      <c r="G68" s="46" t="str">
        <f t="shared" si="49"/>
        <v/>
      </c>
      <c r="H68" s="46" t="str">
        <f t="shared" si="49"/>
        <v/>
      </c>
      <c r="I68" s="46" t="str">
        <f t="shared" si="49"/>
        <v/>
      </c>
      <c r="J68" s="1"/>
      <c r="K68" s="45" t="str">
        <f t="shared" si="3"/>
        <v/>
      </c>
      <c r="L68" s="47" t="b">
        <v>0</v>
      </c>
      <c r="M68" s="1" t="str">
        <f t="shared" ref="M68:U68" si="50">IF($L68=TRUE,C68,"")</f>
        <v/>
      </c>
      <c r="N68" s="1" t="str">
        <f t="shared" si="50"/>
        <v/>
      </c>
      <c r="O68" s="1" t="str">
        <f t="shared" si="50"/>
        <v/>
      </c>
      <c r="P68" s="1" t="str">
        <f t="shared" si="50"/>
        <v/>
      </c>
      <c r="Q68" s="1" t="str">
        <f t="shared" si="50"/>
        <v/>
      </c>
      <c r="R68" s="1" t="str">
        <f t="shared" si="50"/>
        <v/>
      </c>
      <c r="S68" s="1" t="str">
        <f t="shared" si="50"/>
        <v/>
      </c>
      <c r="T68" s="1" t="str">
        <f t="shared" si="50"/>
        <v/>
      </c>
      <c r="U68" s="48" t="str">
        <f t="shared" si="50"/>
        <v/>
      </c>
    </row>
    <row r="69" spans="1:21" ht="13">
      <c r="A69" s="138"/>
      <c r="B69" s="139"/>
      <c r="C69" s="19">
        <f t="shared" si="1"/>
        <v>0</v>
      </c>
      <c r="D69" s="1" t="str">
        <f t="shared" ref="D69:I69" si="51">IF($C29&gt;$C$43,D29,"")</f>
        <v/>
      </c>
      <c r="E69" s="45" t="str">
        <f t="shared" si="51"/>
        <v/>
      </c>
      <c r="F69" s="46" t="str">
        <f t="shared" si="51"/>
        <v/>
      </c>
      <c r="G69" s="46" t="str">
        <f t="shared" si="51"/>
        <v/>
      </c>
      <c r="H69" s="46" t="str">
        <f t="shared" si="51"/>
        <v/>
      </c>
      <c r="I69" s="46" t="str">
        <f t="shared" si="51"/>
        <v/>
      </c>
      <c r="J69" s="1"/>
      <c r="K69" s="45" t="str">
        <f t="shared" si="3"/>
        <v/>
      </c>
      <c r="L69" s="47" t="b">
        <v>0</v>
      </c>
      <c r="M69" s="1" t="str">
        <f t="shared" ref="M69:U69" si="52">IF($L69=TRUE,C69,"")</f>
        <v/>
      </c>
      <c r="N69" s="1" t="str">
        <f t="shared" si="52"/>
        <v/>
      </c>
      <c r="O69" s="1" t="str">
        <f t="shared" si="52"/>
        <v/>
      </c>
      <c r="P69" s="1" t="str">
        <f t="shared" si="52"/>
        <v/>
      </c>
      <c r="Q69" s="1" t="str">
        <f t="shared" si="52"/>
        <v/>
      </c>
      <c r="R69" s="1" t="str">
        <f t="shared" si="52"/>
        <v/>
      </c>
      <c r="S69" s="1" t="str">
        <f t="shared" si="52"/>
        <v/>
      </c>
      <c r="T69" s="1" t="str">
        <f t="shared" si="52"/>
        <v/>
      </c>
      <c r="U69" s="48" t="str">
        <f t="shared" si="52"/>
        <v/>
      </c>
    </row>
    <row r="70" spans="1:21" ht="52">
      <c r="A70" s="139"/>
      <c r="B70" s="30" t="s">
        <v>78</v>
      </c>
      <c r="C70" s="19">
        <f t="shared" si="1"/>
        <v>0</v>
      </c>
      <c r="D70" s="1" t="str">
        <f t="shared" ref="D70:I70" si="53">IF($C30&gt;$C$43,D30,"")</f>
        <v/>
      </c>
      <c r="E70" s="45" t="str">
        <f t="shared" si="53"/>
        <v/>
      </c>
      <c r="F70" s="46" t="str">
        <f t="shared" si="53"/>
        <v/>
      </c>
      <c r="G70" s="46" t="str">
        <f t="shared" si="53"/>
        <v/>
      </c>
      <c r="H70" s="46" t="str">
        <f t="shared" si="53"/>
        <v/>
      </c>
      <c r="I70" s="46" t="str">
        <f t="shared" si="53"/>
        <v/>
      </c>
      <c r="J70" s="1"/>
      <c r="K70" s="45" t="str">
        <f t="shared" si="3"/>
        <v/>
      </c>
      <c r="L70" s="49" t="b">
        <v>0</v>
      </c>
      <c r="M70" s="1" t="str">
        <f t="shared" ref="M70:U70" si="54">IF($L70=TRUE,C70,"")</f>
        <v/>
      </c>
      <c r="N70" s="1" t="str">
        <f t="shared" si="54"/>
        <v/>
      </c>
      <c r="O70" s="1" t="str">
        <f t="shared" si="54"/>
        <v/>
      </c>
      <c r="P70" s="1" t="str">
        <f t="shared" si="54"/>
        <v/>
      </c>
      <c r="Q70" s="1" t="str">
        <f t="shared" si="54"/>
        <v/>
      </c>
      <c r="R70" s="1" t="str">
        <f t="shared" si="54"/>
        <v/>
      </c>
      <c r="S70" s="1" t="str">
        <f t="shared" si="54"/>
        <v/>
      </c>
      <c r="T70" s="1" t="str">
        <f t="shared" si="54"/>
        <v/>
      </c>
      <c r="U70" s="48" t="str">
        <f t="shared" si="54"/>
        <v/>
      </c>
    </row>
    <row r="71" spans="1:21" ht="13">
      <c r="A71" s="150" t="s">
        <v>81</v>
      </c>
      <c r="B71" s="151" t="s">
        <v>59</v>
      </c>
      <c r="C71" s="11">
        <f t="shared" si="1"/>
        <v>0</v>
      </c>
      <c r="D71" s="1" t="str">
        <f t="shared" ref="D71:I71" si="55">IF($C31&gt;$C$43,D31,"")</f>
        <v/>
      </c>
      <c r="E71" s="45" t="str">
        <f t="shared" si="55"/>
        <v/>
      </c>
      <c r="F71" s="46" t="str">
        <f t="shared" si="55"/>
        <v/>
      </c>
      <c r="G71" s="46" t="str">
        <f t="shared" si="55"/>
        <v/>
      </c>
      <c r="H71" s="46" t="str">
        <f t="shared" si="55"/>
        <v/>
      </c>
      <c r="I71" s="46" t="str">
        <f t="shared" si="55"/>
        <v/>
      </c>
      <c r="J71" s="1"/>
      <c r="K71" s="45" t="str">
        <f t="shared" si="3"/>
        <v/>
      </c>
      <c r="L71" s="49" t="b">
        <v>0</v>
      </c>
      <c r="M71" s="1" t="str">
        <f t="shared" ref="M71:U71" si="56">IF($L71=TRUE,C71,"")</f>
        <v/>
      </c>
      <c r="N71" s="1" t="str">
        <f t="shared" si="56"/>
        <v/>
      </c>
      <c r="O71" s="1" t="str">
        <f t="shared" si="56"/>
        <v/>
      </c>
      <c r="P71" s="1" t="str">
        <f t="shared" si="56"/>
        <v/>
      </c>
      <c r="Q71" s="1" t="str">
        <f t="shared" si="56"/>
        <v/>
      </c>
      <c r="R71" s="1" t="str">
        <f t="shared" si="56"/>
        <v/>
      </c>
      <c r="S71" s="1" t="str">
        <f t="shared" si="56"/>
        <v/>
      </c>
      <c r="T71" s="1" t="str">
        <f t="shared" si="56"/>
        <v/>
      </c>
      <c r="U71" s="48" t="str">
        <f t="shared" si="56"/>
        <v/>
      </c>
    </row>
    <row r="72" spans="1:21" ht="13">
      <c r="A72" s="138"/>
      <c r="B72" s="138"/>
      <c r="C72" s="11">
        <f t="shared" si="1"/>
        <v>0</v>
      </c>
      <c r="D72" s="1" t="str">
        <f t="shared" ref="D72:I72" si="57">IF($C32&gt;$C$43,D32,"")</f>
        <v/>
      </c>
      <c r="E72" s="45" t="str">
        <f t="shared" si="57"/>
        <v/>
      </c>
      <c r="F72" s="46" t="str">
        <f t="shared" si="57"/>
        <v/>
      </c>
      <c r="G72" s="46" t="str">
        <f t="shared" si="57"/>
        <v/>
      </c>
      <c r="H72" s="46" t="str">
        <f t="shared" si="57"/>
        <v/>
      </c>
      <c r="I72" s="46" t="str">
        <f t="shared" si="57"/>
        <v/>
      </c>
      <c r="J72" s="1"/>
      <c r="K72" s="45" t="str">
        <f t="shared" si="3"/>
        <v/>
      </c>
      <c r="L72" s="47" t="b">
        <v>1</v>
      </c>
      <c r="M72" s="1">
        <f t="shared" ref="M72:U72" si="58">IF($L72=TRUE,C72,"")</f>
        <v>0</v>
      </c>
      <c r="N72" s="1" t="str">
        <f t="shared" si="58"/>
        <v/>
      </c>
      <c r="O72" s="1" t="str">
        <f t="shared" si="58"/>
        <v/>
      </c>
      <c r="P72" s="1" t="str">
        <f t="shared" si="58"/>
        <v/>
      </c>
      <c r="Q72" s="1" t="str">
        <f t="shared" si="58"/>
        <v/>
      </c>
      <c r="R72" s="1" t="str">
        <f t="shared" si="58"/>
        <v/>
      </c>
      <c r="S72" s="1" t="str">
        <f t="shared" si="58"/>
        <v/>
      </c>
      <c r="T72" s="1">
        <f t="shared" si="58"/>
        <v>0</v>
      </c>
      <c r="U72" s="48" t="str">
        <f t="shared" si="58"/>
        <v/>
      </c>
    </row>
    <row r="73" spans="1:21" ht="13">
      <c r="A73" s="138"/>
      <c r="B73" s="139"/>
      <c r="C73" s="19">
        <f t="shared" si="1"/>
        <v>0</v>
      </c>
      <c r="D73" s="1" t="str">
        <f t="shared" ref="D73:I73" si="59">IF($C33&gt;$C$43,D33,"")</f>
        <v/>
      </c>
      <c r="E73" s="45" t="str">
        <f t="shared" si="59"/>
        <v/>
      </c>
      <c r="F73" s="46" t="str">
        <f t="shared" si="59"/>
        <v/>
      </c>
      <c r="G73" s="46" t="str">
        <f t="shared" si="59"/>
        <v/>
      </c>
      <c r="H73" s="46" t="str">
        <f t="shared" si="59"/>
        <v/>
      </c>
      <c r="I73" s="46" t="str">
        <f t="shared" si="59"/>
        <v/>
      </c>
      <c r="J73" s="1"/>
      <c r="K73" s="45" t="str">
        <f t="shared" si="3"/>
        <v/>
      </c>
      <c r="L73" s="47" t="b">
        <v>0</v>
      </c>
      <c r="M73" s="1" t="str">
        <f t="shared" ref="M73:U73" si="60">IF($L73=TRUE,C73,"")</f>
        <v/>
      </c>
      <c r="N73" s="1" t="str">
        <f t="shared" si="60"/>
        <v/>
      </c>
      <c r="O73" s="1" t="str">
        <f t="shared" si="60"/>
        <v/>
      </c>
      <c r="P73" s="1" t="str">
        <f t="shared" si="60"/>
        <v/>
      </c>
      <c r="Q73" s="1" t="str">
        <f t="shared" si="60"/>
        <v/>
      </c>
      <c r="R73" s="1" t="str">
        <f t="shared" si="60"/>
        <v/>
      </c>
      <c r="S73" s="1" t="str">
        <f t="shared" si="60"/>
        <v/>
      </c>
      <c r="T73" s="1" t="str">
        <f t="shared" si="60"/>
        <v/>
      </c>
      <c r="U73" s="48" t="str">
        <f t="shared" si="60"/>
        <v/>
      </c>
    </row>
    <row r="74" spans="1:21" ht="13">
      <c r="A74" s="138"/>
      <c r="B74" s="142" t="s">
        <v>66</v>
      </c>
      <c r="C74" s="11">
        <f t="shared" si="1"/>
        <v>0</v>
      </c>
      <c r="D74" s="1" t="str">
        <f t="shared" ref="D74:I74" si="61">IF($C34&gt;$C$43,D34,"")</f>
        <v/>
      </c>
      <c r="E74" s="45" t="str">
        <f t="shared" si="61"/>
        <v/>
      </c>
      <c r="F74" s="46" t="str">
        <f t="shared" si="61"/>
        <v/>
      </c>
      <c r="G74" s="46" t="str">
        <f t="shared" si="61"/>
        <v/>
      </c>
      <c r="H74" s="46" t="str">
        <f t="shared" si="61"/>
        <v/>
      </c>
      <c r="I74" s="46" t="str">
        <f t="shared" si="61"/>
        <v/>
      </c>
      <c r="J74" s="1"/>
      <c r="K74" s="45" t="str">
        <f t="shared" si="3"/>
        <v/>
      </c>
      <c r="L74" s="47" t="b">
        <v>0</v>
      </c>
      <c r="M74" s="1" t="str">
        <f t="shared" ref="M74:U74" si="62">IF($L74=TRUE,C74,"")</f>
        <v/>
      </c>
      <c r="N74" s="1" t="str">
        <f t="shared" si="62"/>
        <v/>
      </c>
      <c r="O74" s="1" t="str">
        <f t="shared" si="62"/>
        <v/>
      </c>
      <c r="P74" s="1" t="str">
        <f t="shared" si="62"/>
        <v/>
      </c>
      <c r="Q74" s="1" t="str">
        <f t="shared" si="62"/>
        <v/>
      </c>
      <c r="R74" s="1" t="str">
        <f t="shared" si="62"/>
        <v/>
      </c>
      <c r="S74" s="1" t="str">
        <f t="shared" si="62"/>
        <v/>
      </c>
      <c r="T74" s="1" t="str">
        <f t="shared" si="62"/>
        <v/>
      </c>
      <c r="U74" s="48" t="str">
        <f t="shared" si="62"/>
        <v/>
      </c>
    </row>
    <row r="75" spans="1:21" ht="13">
      <c r="A75" s="138"/>
      <c r="B75" s="138"/>
      <c r="C75" s="11">
        <f t="shared" si="1"/>
        <v>0</v>
      </c>
      <c r="D75" s="1" t="str">
        <f t="shared" ref="D75:I75" si="63">IF($C35&gt;$C$43,D35,"")</f>
        <v/>
      </c>
      <c r="E75" s="45" t="str">
        <f t="shared" si="63"/>
        <v/>
      </c>
      <c r="F75" s="46" t="str">
        <f t="shared" si="63"/>
        <v/>
      </c>
      <c r="G75" s="46" t="str">
        <f t="shared" si="63"/>
        <v/>
      </c>
      <c r="H75" s="46" t="str">
        <f t="shared" si="63"/>
        <v/>
      </c>
      <c r="I75" s="46" t="str">
        <f t="shared" si="63"/>
        <v/>
      </c>
      <c r="J75" s="1"/>
      <c r="K75" s="45" t="str">
        <f t="shared" si="3"/>
        <v/>
      </c>
      <c r="L75" s="49" t="b">
        <v>0</v>
      </c>
      <c r="M75" s="1" t="str">
        <f t="shared" ref="M75:U75" si="64">IF($L75=TRUE,C75,"")</f>
        <v/>
      </c>
      <c r="N75" s="1" t="str">
        <f t="shared" si="64"/>
        <v/>
      </c>
      <c r="O75" s="1" t="str">
        <f t="shared" si="64"/>
        <v/>
      </c>
      <c r="P75" s="1" t="str">
        <f t="shared" si="64"/>
        <v/>
      </c>
      <c r="Q75" s="1" t="str">
        <f t="shared" si="64"/>
        <v/>
      </c>
      <c r="R75" s="1" t="str">
        <f t="shared" si="64"/>
        <v/>
      </c>
      <c r="S75" s="1" t="str">
        <f t="shared" si="64"/>
        <v/>
      </c>
      <c r="T75" s="1" t="str">
        <f t="shared" si="64"/>
        <v/>
      </c>
      <c r="U75" s="48" t="str">
        <f t="shared" si="64"/>
        <v/>
      </c>
    </row>
    <row r="76" spans="1:21" ht="13">
      <c r="A76" s="138"/>
      <c r="B76" s="139"/>
      <c r="C76" s="19">
        <f t="shared" si="1"/>
        <v>0</v>
      </c>
      <c r="D76" s="1" t="str">
        <f t="shared" ref="D76:I76" si="65">IF($C36&gt;$C$43,D36,"")</f>
        <v/>
      </c>
      <c r="E76" s="45" t="str">
        <f t="shared" si="65"/>
        <v/>
      </c>
      <c r="F76" s="46" t="str">
        <f t="shared" si="65"/>
        <v/>
      </c>
      <c r="G76" s="46" t="str">
        <f t="shared" si="65"/>
        <v/>
      </c>
      <c r="H76" s="46" t="str">
        <f t="shared" si="65"/>
        <v/>
      </c>
      <c r="I76" s="46" t="str">
        <f t="shared" si="65"/>
        <v/>
      </c>
      <c r="J76" s="1"/>
      <c r="K76" s="45" t="str">
        <f t="shared" si="3"/>
        <v/>
      </c>
      <c r="L76" s="47" t="b">
        <v>0</v>
      </c>
      <c r="M76" s="1" t="str">
        <f t="shared" ref="M76:U76" si="66">IF($L76=TRUE,C76,"")</f>
        <v/>
      </c>
      <c r="N76" s="1" t="str">
        <f t="shared" si="66"/>
        <v/>
      </c>
      <c r="O76" s="1" t="str">
        <f t="shared" si="66"/>
        <v/>
      </c>
      <c r="P76" s="1" t="str">
        <f t="shared" si="66"/>
        <v/>
      </c>
      <c r="Q76" s="1" t="str">
        <f t="shared" si="66"/>
        <v/>
      </c>
      <c r="R76" s="1" t="str">
        <f t="shared" si="66"/>
        <v/>
      </c>
      <c r="S76" s="1" t="str">
        <f t="shared" si="66"/>
        <v/>
      </c>
      <c r="T76" s="1" t="str">
        <f t="shared" si="66"/>
        <v/>
      </c>
      <c r="U76" s="48" t="str">
        <f t="shared" si="66"/>
        <v/>
      </c>
    </row>
    <row r="77" spans="1:21" ht="13">
      <c r="A77" s="138"/>
      <c r="B77" s="143" t="s">
        <v>73</v>
      </c>
      <c r="C77" s="11">
        <f t="shared" si="1"/>
        <v>0</v>
      </c>
      <c r="D77" s="1" t="str">
        <f t="shared" ref="D77:I77" si="67">IF($C37&gt;$C$43,D37,"")</f>
        <v/>
      </c>
      <c r="E77" s="45" t="str">
        <f t="shared" si="67"/>
        <v/>
      </c>
      <c r="F77" s="46" t="str">
        <f t="shared" si="67"/>
        <v/>
      </c>
      <c r="G77" s="46" t="str">
        <f t="shared" si="67"/>
        <v/>
      </c>
      <c r="H77" s="46" t="str">
        <f t="shared" si="67"/>
        <v/>
      </c>
      <c r="I77" s="46" t="str">
        <f t="shared" si="67"/>
        <v/>
      </c>
      <c r="J77" s="1"/>
      <c r="K77" s="45" t="str">
        <f t="shared" si="3"/>
        <v/>
      </c>
      <c r="L77" s="49" t="b">
        <v>0</v>
      </c>
      <c r="M77" s="1" t="str">
        <f t="shared" ref="M77:U77" si="68">IF($L77=TRUE,C77,"")</f>
        <v/>
      </c>
      <c r="N77" s="1" t="str">
        <f t="shared" si="68"/>
        <v/>
      </c>
      <c r="O77" s="1" t="str">
        <f t="shared" si="68"/>
        <v/>
      </c>
      <c r="P77" s="1" t="str">
        <f t="shared" si="68"/>
        <v/>
      </c>
      <c r="Q77" s="1" t="str">
        <f t="shared" si="68"/>
        <v/>
      </c>
      <c r="R77" s="1" t="str">
        <f t="shared" si="68"/>
        <v/>
      </c>
      <c r="S77" s="1" t="str">
        <f t="shared" si="68"/>
        <v/>
      </c>
      <c r="T77" s="1" t="str">
        <f t="shared" si="68"/>
        <v/>
      </c>
      <c r="U77" s="48" t="str">
        <f t="shared" si="68"/>
        <v/>
      </c>
    </row>
    <row r="78" spans="1:21" ht="13">
      <c r="A78" s="138"/>
      <c r="B78" s="138"/>
      <c r="C78" s="11">
        <f t="shared" si="1"/>
        <v>0</v>
      </c>
      <c r="D78" s="1" t="str">
        <f t="shared" ref="D78:I78" si="69">IF($C38&gt;$C$43,D38,"")</f>
        <v/>
      </c>
      <c r="E78" s="45" t="str">
        <f t="shared" si="69"/>
        <v/>
      </c>
      <c r="F78" s="46" t="str">
        <f t="shared" si="69"/>
        <v/>
      </c>
      <c r="G78" s="46" t="str">
        <f t="shared" si="69"/>
        <v/>
      </c>
      <c r="H78" s="46" t="str">
        <f t="shared" si="69"/>
        <v/>
      </c>
      <c r="I78" s="46" t="str">
        <f t="shared" si="69"/>
        <v/>
      </c>
      <c r="J78" s="1"/>
      <c r="K78" s="45" t="str">
        <f t="shared" si="3"/>
        <v/>
      </c>
      <c r="L78" s="49" t="b">
        <v>0</v>
      </c>
      <c r="M78" s="1" t="str">
        <f t="shared" ref="M78:U78" si="70">IF($L78=TRUE,C78,"")</f>
        <v/>
      </c>
      <c r="N78" s="1" t="str">
        <f t="shared" si="70"/>
        <v/>
      </c>
      <c r="O78" s="1" t="str">
        <f t="shared" si="70"/>
        <v/>
      </c>
      <c r="P78" s="1" t="str">
        <f t="shared" si="70"/>
        <v/>
      </c>
      <c r="Q78" s="1" t="str">
        <f t="shared" si="70"/>
        <v/>
      </c>
      <c r="R78" s="1" t="str">
        <f t="shared" si="70"/>
        <v/>
      </c>
      <c r="S78" s="1" t="str">
        <f t="shared" si="70"/>
        <v/>
      </c>
      <c r="T78" s="1" t="str">
        <f t="shared" si="70"/>
        <v/>
      </c>
      <c r="U78" s="48" t="str">
        <f t="shared" si="70"/>
        <v/>
      </c>
    </row>
    <row r="79" spans="1:21" ht="13">
      <c r="A79" s="138"/>
      <c r="B79" s="139"/>
      <c r="C79" s="19">
        <f t="shared" si="1"/>
        <v>0</v>
      </c>
      <c r="D79" s="1" t="str">
        <f t="shared" ref="D79:I79" si="71">IF($C39&gt;$C$43,D39,"")</f>
        <v/>
      </c>
      <c r="E79" s="45" t="str">
        <f t="shared" si="71"/>
        <v/>
      </c>
      <c r="F79" s="46" t="str">
        <f t="shared" si="71"/>
        <v/>
      </c>
      <c r="G79" s="46" t="str">
        <f t="shared" si="71"/>
        <v/>
      </c>
      <c r="H79" s="46" t="str">
        <f t="shared" si="71"/>
        <v/>
      </c>
      <c r="I79" s="46" t="str">
        <f t="shared" si="71"/>
        <v/>
      </c>
      <c r="J79" s="1"/>
      <c r="K79" s="45" t="str">
        <f t="shared" si="3"/>
        <v/>
      </c>
      <c r="L79" s="47" t="b">
        <v>1</v>
      </c>
      <c r="M79" s="1">
        <f t="shared" ref="M79:U79" si="72">IF($L79=TRUE,C79,"")</f>
        <v>0</v>
      </c>
      <c r="N79" s="1" t="str">
        <f t="shared" si="72"/>
        <v/>
      </c>
      <c r="O79" s="1" t="str">
        <f t="shared" si="72"/>
        <v/>
      </c>
      <c r="P79" s="1" t="str">
        <f t="shared" si="72"/>
        <v/>
      </c>
      <c r="Q79" s="1" t="str">
        <f t="shared" si="72"/>
        <v/>
      </c>
      <c r="R79" s="1" t="str">
        <f t="shared" si="72"/>
        <v/>
      </c>
      <c r="S79" s="1" t="str">
        <f t="shared" si="72"/>
        <v/>
      </c>
      <c r="T79" s="1">
        <f t="shared" si="72"/>
        <v>0</v>
      </c>
      <c r="U79" s="48" t="str">
        <f t="shared" si="72"/>
        <v/>
      </c>
    </row>
    <row r="80" spans="1:21" ht="52">
      <c r="A80" s="139"/>
      <c r="B80" s="31" t="s">
        <v>78</v>
      </c>
      <c r="C80" s="11">
        <f t="shared" si="1"/>
        <v>0</v>
      </c>
      <c r="D80" s="1" t="str">
        <f t="shared" ref="D80:I80" si="73">IF($C40&gt;$C$43,D40,"")</f>
        <v/>
      </c>
      <c r="E80" s="45" t="str">
        <f t="shared" si="73"/>
        <v/>
      </c>
      <c r="F80" s="46" t="str">
        <f t="shared" si="73"/>
        <v/>
      </c>
      <c r="G80" s="46" t="str">
        <f t="shared" si="73"/>
        <v/>
      </c>
      <c r="H80" s="46" t="str">
        <f t="shared" si="73"/>
        <v/>
      </c>
      <c r="I80" s="46" t="str">
        <f t="shared" si="73"/>
        <v/>
      </c>
      <c r="J80" s="1"/>
      <c r="K80" s="45" t="str">
        <f t="shared" si="3"/>
        <v/>
      </c>
      <c r="L80" s="47" t="b">
        <v>0</v>
      </c>
      <c r="M80" s="1" t="str">
        <f t="shared" ref="M80:U80" si="74">IF($L80=TRUE,C80,"")</f>
        <v/>
      </c>
      <c r="N80" s="1" t="str">
        <f t="shared" si="74"/>
        <v/>
      </c>
      <c r="O80" s="1" t="str">
        <f t="shared" si="74"/>
        <v/>
      </c>
      <c r="P80" s="1" t="str">
        <f t="shared" si="74"/>
        <v/>
      </c>
      <c r="Q80" s="1" t="str">
        <f t="shared" si="74"/>
        <v/>
      </c>
      <c r="R80" s="1" t="str">
        <f t="shared" si="74"/>
        <v/>
      </c>
      <c r="S80" s="1" t="str">
        <f t="shared" si="74"/>
        <v/>
      </c>
      <c r="T80" s="1" t="str">
        <f t="shared" si="74"/>
        <v/>
      </c>
      <c r="U80" s="48" t="str">
        <f t="shared" si="74"/>
        <v/>
      </c>
    </row>
  </sheetData>
  <mergeCells count="32">
    <mergeCell ref="A43:B43"/>
    <mergeCell ref="A44:B44"/>
    <mergeCell ref="A45:A61"/>
    <mergeCell ref="B45:B49"/>
    <mergeCell ref="B50:B55"/>
    <mergeCell ref="B56:B60"/>
    <mergeCell ref="B62:B64"/>
    <mergeCell ref="B65:B67"/>
    <mergeCell ref="B68:B69"/>
    <mergeCell ref="A71:A80"/>
    <mergeCell ref="B71:B73"/>
    <mergeCell ref="B74:B76"/>
    <mergeCell ref="B77:B79"/>
    <mergeCell ref="A62:A70"/>
    <mergeCell ref="A22:A30"/>
    <mergeCell ref="B22:B24"/>
    <mergeCell ref="B25:B27"/>
    <mergeCell ref="B28:B29"/>
    <mergeCell ref="A31:A40"/>
    <mergeCell ref="B31:B33"/>
    <mergeCell ref="B10:B15"/>
    <mergeCell ref="B16:B20"/>
    <mergeCell ref="B34:B36"/>
    <mergeCell ref="B37:B39"/>
    <mergeCell ref="F42:G42"/>
    <mergeCell ref="A42:B42"/>
    <mergeCell ref="A2:B2"/>
    <mergeCell ref="C2:K2"/>
    <mergeCell ref="A3:K3"/>
    <mergeCell ref="A4:B4"/>
    <mergeCell ref="B5:B9"/>
    <mergeCell ref="A5:A21"/>
  </mergeCells>
  <conditionalFormatting sqref="C5:C40 C45:C80">
    <cfRule type="cellIs" dxfId="61" priority="1" operator="equal">
      <formula>0</formula>
    </cfRule>
  </conditionalFormatting>
  <conditionalFormatting sqref="C5:C40 C45:C80">
    <cfRule type="cellIs" dxfId="60" priority="2" operator="equal">
      <formula>1</formula>
    </cfRule>
  </conditionalFormatting>
  <conditionalFormatting sqref="C5:C40 C45:C80">
    <cfRule type="cellIs" dxfId="59" priority="3" operator="equal">
      <formula>2</formula>
    </cfRule>
  </conditionalFormatting>
  <conditionalFormatting sqref="C5:C40 C45:C80">
    <cfRule type="cellIs" dxfId="58" priority="4" operator="equal">
      <formula>3</formula>
    </cfRule>
  </conditionalFormatting>
  <conditionalFormatting sqref="C5:C40 C45:C80">
    <cfRule type="cellIs" dxfId="57" priority="5" operator="equal">
      <formula>4</formula>
    </cfRule>
  </conditionalFormatting>
  <conditionalFormatting sqref="D42">
    <cfRule type="expression" dxfId="56" priority="6">
      <formula>D42&gt;K42</formula>
    </cfRule>
  </conditionalFormatting>
  <conditionalFormatting sqref="D42">
    <cfRule type="expression" dxfId="55" priority="7">
      <formula>D42&lt;=K42</formula>
    </cfRule>
  </conditionalFormatting>
  <conditionalFormatting sqref="F45:I80">
    <cfRule type="cellIs" dxfId="54" priority="8" operator="equal">
      <formula>"TRUE"</formula>
    </cfRule>
  </conditionalFormatting>
  <conditionalFormatting sqref="F45:I80">
    <cfRule type="cellIs" dxfId="53" priority="9" operator="equal">
      <formula>"FALSE"</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U84"/>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37.6328125" customWidth="1"/>
    <col min="12" max="12" width="16.453125" customWidth="1" collapsed="1"/>
    <col min="13" max="21" width="12.6328125" hidden="1" outlineLevel="1"/>
  </cols>
  <sheetData>
    <row r="1" spans="1:21" ht="7.5" customHeight="1">
      <c r="B1" s="5"/>
      <c r="C1" s="6"/>
      <c r="D1" s="6"/>
      <c r="E1" s="6"/>
      <c r="F1" s="6"/>
      <c r="G1" s="6"/>
      <c r="H1" s="6"/>
      <c r="I1" s="6"/>
      <c r="J1" s="6"/>
      <c r="K1" s="6"/>
      <c r="U1" s="44"/>
    </row>
    <row r="2" spans="1:21" ht="42.75" customHeight="1" outlineLevel="1">
      <c r="A2" s="130" t="s">
        <v>6</v>
      </c>
      <c r="B2" s="127"/>
      <c r="C2" s="131" t="s">
        <v>7</v>
      </c>
      <c r="D2" s="127"/>
      <c r="E2" s="127"/>
      <c r="F2" s="127"/>
      <c r="G2" s="127"/>
      <c r="H2" s="127"/>
      <c r="I2" s="127"/>
      <c r="J2" s="127"/>
      <c r="K2" s="127"/>
      <c r="U2" s="44"/>
    </row>
    <row r="3" spans="1:21" ht="15.5">
      <c r="A3" s="164" t="s">
        <v>107</v>
      </c>
      <c r="B3" s="133"/>
      <c r="C3" s="133"/>
      <c r="D3" s="133"/>
      <c r="E3" s="133"/>
      <c r="F3" s="133"/>
      <c r="G3" s="133"/>
      <c r="H3" s="133"/>
      <c r="I3" s="133"/>
      <c r="J3" s="133"/>
      <c r="K3" s="134"/>
      <c r="U3" s="44"/>
    </row>
    <row r="4" spans="1:21" ht="15.5" outlineLevel="1">
      <c r="A4" s="165" t="s">
        <v>9</v>
      </c>
      <c r="B4" s="156"/>
      <c r="C4" s="40" t="s">
        <v>10</v>
      </c>
      <c r="D4" s="43" t="s">
        <v>11</v>
      </c>
      <c r="E4" s="42" t="s">
        <v>12</v>
      </c>
      <c r="F4" s="40" t="s">
        <v>13</v>
      </c>
      <c r="G4" s="40" t="s">
        <v>14</v>
      </c>
      <c r="H4" s="40" t="s">
        <v>5</v>
      </c>
      <c r="I4" s="40" t="s">
        <v>15</v>
      </c>
      <c r="J4" s="40"/>
      <c r="K4" s="40" t="s">
        <v>16</v>
      </c>
      <c r="U4" s="44"/>
    </row>
    <row r="5" spans="1:21" ht="25" outlineLevel="1">
      <c r="A5" s="159" t="s">
        <v>17</v>
      </c>
      <c r="B5" s="160" t="s">
        <v>18</v>
      </c>
      <c r="C5" s="11">
        <f t="shared" ref="C5:C42" si="0">COUNTIF(F5:I5,TRUE)</f>
        <v>0</v>
      </c>
      <c r="D5" s="50" t="s">
        <v>108</v>
      </c>
      <c r="E5" s="51" t="s">
        <v>20</v>
      </c>
      <c r="F5" s="52" t="b">
        <v>0</v>
      </c>
      <c r="G5" s="52" t="b">
        <v>0</v>
      </c>
      <c r="H5" s="52" t="b">
        <v>0</v>
      </c>
      <c r="I5" s="52" t="b">
        <v>0</v>
      </c>
      <c r="J5" s="53"/>
      <c r="K5" s="25"/>
      <c r="U5" s="44"/>
    </row>
    <row r="6" spans="1:21" ht="25" outlineLevel="1">
      <c r="A6" s="138"/>
      <c r="B6" s="139"/>
      <c r="C6" s="19">
        <f t="shared" si="0"/>
        <v>0</v>
      </c>
      <c r="D6" s="54" t="s">
        <v>109</v>
      </c>
      <c r="E6" s="55" t="s">
        <v>110</v>
      </c>
      <c r="F6" s="56" t="b">
        <v>0</v>
      </c>
      <c r="G6" s="56" t="b">
        <v>0</v>
      </c>
      <c r="H6" s="56" t="b">
        <v>0</v>
      </c>
      <c r="I6" s="56" t="b">
        <v>0</v>
      </c>
      <c r="J6" s="57"/>
      <c r="K6" s="18"/>
      <c r="U6" s="44"/>
    </row>
    <row r="7" spans="1:21" ht="62.5" outlineLevel="1">
      <c r="A7" s="138"/>
      <c r="B7" s="161" t="s">
        <v>30</v>
      </c>
      <c r="C7" s="11">
        <f t="shared" si="0"/>
        <v>4</v>
      </c>
      <c r="D7" s="50" t="s">
        <v>111</v>
      </c>
      <c r="E7" s="58" t="s">
        <v>32</v>
      </c>
      <c r="F7" s="52" t="b">
        <v>1</v>
      </c>
      <c r="G7" s="52" t="b">
        <v>1</v>
      </c>
      <c r="H7" s="52" t="b">
        <v>1</v>
      </c>
      <c r="I7" s="52" t="b">
        <v>1</v>
      </c>
      <c r="J7" s="53"/>
      <c r="K7" s="59" t="s">
        <v>112</v>
      </c>
      <c r="L7" s="60" t="s">
        <v>113</v>
      </c>
      <c r="U7" s="44"/>
    </row>
    <row r="8" spans="1:21" ht="62.5" outlineLevel="1">
      <c r="A8" s="138"/>
      <c r="B8" s="138"/>
      <c r="C8" s="11">
        <f t="shared" si="0"/>
        <v>4</v>
      </c>
      <c r="D8" s="50" t="s">
        <v>114</v>
      </c>
      <c r="E8" s="51" t="s">
        <v>115</v>
      </c>
      <c r="F8" s="52" t="b">
        <v>1</v>
      </c>
      <c r="G8" s="52" t="b">
        <v>1</v>
      </c>
      <c r="H8" s="52" t="b">
        <v>1</v>
      </c>
      <c r="I8" s="52" t="b">
        <v>1</v>
      </c>
      <c r="J8" s="53"/>
      <c r="K8" s="59" t="s">
        <v>112</v>
      </c>
      <c r="L8" s="60" t="s">
        <v>113</v>
      </c>
      <c r="U8" s="44"/>
    </row>
    <row r="9" spans="1:21" ht="25" outlineLevel="1">
      <c r="A9" s="138"/>
      <c r="B9" s="138"/>
      <c r="C9" s="11">
        <f t="shared" si="0"/>
        <v>0</v>
      </c>
      <c r="D9" s="50" t="s">
        <v>116</v>
      </c>
      <c r="E9" s="58" t="s">
        <v>117</v>
      </c>
      <c r="F9" s="52" t="b">
        <v>0</v>
      </c>
      <c r="G9" s="52" t="b">
        <v>0</v>
      </c>
      <c r="H9" s="52" t="b">
        <v>0</v>
      </c>
      <c r="I9" s="52" t="b">
        <v>0</v>
      </c>
      <c r="J9" s="53"/>
      <c r="K9" s="59"/>
      <c r="U9" s="44"/>
    </row>
    <row r="10" spans="1:21" ht="62.5" outlineLevel="1">
      <c r="A10" s="138"/>
      <c r="B10" s="138"/>
      <c r="C10" s="11">
        <f t="shared" si="0"/>
        <v>4</v>
      </c>
      <c r="D10" s="50" t="s">
        <v>118</v>
      </c>
      <c r="E10" s="51" t="s">
        <v>119</v>
      </c>
      <c r="F10" s="52" t="b">
        <v>1</v>
      </c>
      <c r="G10" s="52" t="b">
        <v>1</v>
      </c>
      <c r="H10" s="52" t="b">
        <v>1</v>
      </c>
      <c r="I10" s="52" t="b">
        <v>1</v>
      </c>
      <c r="J10" s="53"/>
      <c r="K10" s="59" t="s">
        <v>112</v>
      </c>
      <c r="U10" s="44"/>
    </row>
    <row r="11" spans="1:21" ht="25" outlineLevel="1">
      <c r="A11" s="138"/>
      <c r="B11" s="139"/>
      <c r="C11" s="19">
        <f t="shared" si="0"/>
        <v>0</v>
      </c>
      <c r="D11" s="54" t="s">
        <v>120</v>
      </c>
      <c r="E11" s="61" t="s">
        <v>121</v>
      </c>
      <c r="F11" s="56" t="b">
        <v>0</v>
      </c>
      <c r="G11" s="56" t="b">
        <v>0</v>
      </c>
      <c r="H11" s="56" t="b">
        <v>0</v>
      </c>
      <c r="I11" s="56" t="b">
        <v>0</v>
      </c>
      <c r="J11" s="57"/>
      <c r="K11" s="59"/>
      <c r="U11" s="44"/>
    </row>
    <row r="12" spans="1:21" ht="62.5" outlineLevel="1">
      <c r="A12" s="138"/>
      <c r="B12" s="162" t="s">
        <v>44</v>
      </c>
      <c r="C12" s="11">
        <f t="shared" si="0"/>
        <v>4</v>
      </c>
      <c r="D12" s="50" t="s">
        <v>122</v>
      </c>
      <c r="E12" s="51" t="s">
        <v>46</v>
      </c>
      <c r="F12" s="52" t="b">
        <v>1</v>
      </c>
      <c r="G12" s="52" t="b">
        <v>1</v>
      </c>
      <c r="H12" s="52" t="b">
        <v>1</v>
      </c>
      <c r="I12" s="52" t="b">
        <v>1</v>
      </c>
      <c r="J12" s="53"/>
      <c r="K12" s="59" t="s">
        <v>112</v>
      </c>
      <c r="L12" s="60" t="s">
        <v>113</v>
      </c>
      <c r="U12" s="44"/>
    </row>
    <row r="13" spans="1:21" ht="25" outlineLevel="1">
      <c r="A13" s="138"/>
      <c r="B13" s="138"/>
      <c r="C13" s="11">
        <f t="shared" si="0"/>
        <v>0</v>
      </c>
      <c r="D13" s="50" t="s">
        <v>123</v>
      </c>
      <c r="E13" s="51" t="s">
        <v>124</v>
      </c>
      <c r="F13" s="52" t="b">
        <v>0</v>
      </c>
      <c r="G13" s="52" t="b">
        <v>0</v>
      </c>
      <c r="H13" s="52" t="b">
        <v>0</v>
      </c>
      <c r="I13" s="52" t="b">
        <v>0</v>
      </c>
      <c r="J13" s="53"/>
      <c r="K13" s="59"/>
      <c r="U13" s="44"/>
    </row>
    <row r="14" spans="1:21" ht="13" outlineLevel="1">
      <c r="A14" s="138"/>
      <c r="B14" s="138"/>
      <c r="C14" s="11">
        <f t="shared" si="0"/>
        <v>0</v>
      </c>
      <c r="D14" s="50" t="s">
        <v>125</v>
      </c>
      <c r="E14" s="62" t="s">
        <v>126</v>
      </c>
      <c r="F14" s="52" t="b">
        <v>0</v>
      </c>
      <c r="G14" s="52" t="b">
        <v>0</v>
      </c>
      <c r="H14" s="52" t="b">
        <v>0</v>
      </c>
      <c r="I14" s="52" t="b">
        <v>0</v>
      </c>
      <c r="J14" s="53"/>
      <c r="K14" s="59"/>
      <c r="U14" s="44"/>
    </row>
    <row r="15" spans="1:21" ht="25" outlineLevel="1">
      <c r="A15" s="138"/>
      <c r="B15" s="138"/>
      <c r="C15" s="11">
        <f t="shared" si="0"/>
        <v>0</v>
      </c>
      <c r="D15" s="50" t="s">
        <v>127</v>
      </c>
      <c r="E15" s="51" t="s">
        <v>128</v>
      </c>
      <c r="F15" s="52" t="b">
        <v>0</v>
      </c>
      <c r="G15" s="52" t="b">
        <v>0</v>
      </c>
      <c r="H15" s="52" t="b">
        <v>0</v>
      </c>
      <c r="I15" s="52" t="b">
        <v>0</v>
      </c>
      <c r="J15" s="53"/>
      <c r="K15" s="59"/>
      <c r="U15" s="44"/>
    </row>
    <row r="16" spans="1:21" ht="62.5" outlineLevel="1">
      <c r="A16" s="138"/>
      <c r="B16" s="138"/>
      <c r="C16" s="11">
        <f t="shared" si="0"/>
        <v>4</v>
      </c>
      <c r="D16" s="50" t="s">
        <v>129</v>
      </c>
      <c r="E16" s="62" t="s">
        <v>130</v>
      </c>
      <c r="F16" s="52" t="b">
        <v>1</v>
      </c>
      <c r="G16" s="52" t="b">
        <v>1</v>
      </c>
      <c r="H16" s="52" t="b">
        <v>1</v>
      </c>
      <c r="I16" s="52" t="b">
        <v>1</v>
      </c>
      <c r="J16" s="53"/>
      <c r="K16" s="59" t="s">
        <v>112</v>
      </c>
      <c r="U16" s="44"/>
    </row>
    <row r="17" spans="1:21" ht="25" outlineLevel="1">
      <c r="A17" s="138"/>
      <c r="B17" s="138"/>
      <c r="C17" s="11">
        <f t="shared" si="0"/>
        <v>0</v>
      </c>
      <c r="D17" s="50" t="s">
        <v>131</v>
      </c>
      <c r="E17" s="51" t="s">
        <v>132</v>
      </c>
      <c r="F17" s="52" t="b">
        <v>0</v>
      </c>
      <c r="G17" s="52" t="b">
        <v>0</v>
      </c>
      <c r="H17" s="52" t="b">
        <v>0</v>
      </c>
      <c r="I17" s="52" t="b">
        <v>0</v>
      </c>
      <c r="J17" s="53"/>
      <c r="K17" s="59"/>
      <c r="U17" s="44"/>
    </row>
    <row r="18" spans="1:21" ht="13" outlineLevel="1">
      <c r="A18" s="138"/>
      <c r="B18" s="138"/>
      <c r="C18" s="11">
        <f t="shared" si="0"/>
        <v>0</v>
      </c>
      <c r="D18" s="50" t="s">
        <v>133</v>
      </c>
      <c r="E18" s="51" t="s">
        <v>134</v>
      </c>
      <c r="F18" s="52" t="b">
        <v>0</v>
      </c>
      <c r="G18" s="52" t="b">
        <v>0</v>
      </c>
      <c r="H18" s="52" t="b">
        <v>0</v>
      </c>
      <c r="I18" s="52" t="b">
        <v>0</v>
      </c>
      <c r="J18" s="53"/>
      <c r="K18" s="59"/>
      <c r="U18" s="44"/>
    </row>
    <row r="19" spans="1:21" ht="75" outlineLevel="1">
      <c r="A19" s="138"/>
      <c r="B19" s="139"/>
      <c r="C19" s="19">
        <f t="shared" si="0"/>
        <v>4</v>
      </c>
      <c r="D19" s="54" t="s">
        <v>135</v>
      </c>
      <c r="E19" s="63" t="s">
        <v>136</v>
      </c>
      <c r="F19" s="56" t="b">
        <v>1</v>
      </c>
      <c r="G19" s="56" t="b">
        <v>1</v>
      </c>
      <c r="H19" s="56" t="b">
        <v>1</v>
      </c>
      <c r="I19" s="56" t="b">
        <v>1</v>
      </c>
      <c r="J19" s="57"/>
      <c r="K19" s="59" t="s">
        <v>137</v>
      </c>
      <c r="U19" s="44"/>
    </row>
    <row r="20" spans="1:21" ht="25" outlineLevel="1">
      <c r="A20" s="138"/>
      <c r="B20" s="157" t="s">
        <v>44</v>
      </c>
      <c r="C20" s="11">
        <f t="shared" si="0"/>
        <v>0</v>
      </c>
      <c r="D20" s="50" t="s">
        <v>138</v>
      </c>
      <c r="E20" s="51" t="s">
        <v>139</v>
      </c>
      <c r="F20" s="52" t="b">
        <v>0</v>
      </c>
      <c r="G20" s="52" t="b">
        <v>0</v>
      </c>
      <c r="H20" s="52" t="b">
        <v>0</v>
      </c>
      <c r="I20" s="52" t="b">
        <v>0</v>
      </c>
      <c r="J20" s="53"/>
      <c r="K20" s="18"/>
      <c r="U20" s="44"/>
    </row>
    <row r="21" spans="1:21" ht="13" outlineLevel="1">
      <c r="A21" s="138"/>
      <c r="B21" s="138"/>
      <c r="C21" s="11">
        <f t="shared" si="0"/>
        <v>0</v>
      </c>
      <c r="D21" s="50" t="s">
        <v>140</v>
      </c>
      <c r="E21" s="51" t="s">
        <v>141</v>
      </c>
      <c r="F21" s="52" t="b">
        <v>0</v>
      </c>
      <c r="G21" s="52" t="b">
        <v>0</v>
      </c>
      <c r="H21" s="52" t="b">
        <v>0</v>
      </c>
      <c r="I21" s="52" t="b">
        <v>0</v>
      </c>
      <c r="J21" s="53"/>
      <c r="K21" s="18"/>
      <c r="U21" s="44"/>
    </row>
    <row r="22" spans="1:21" ht="25" outlineLevel="1">
      <c r="A22" s="138"/>
      <c r="B22" s="138"/>
      <c r="C22" s="11">
        <f t="shared" si="0"/>
        <v>0</v>
      </c>
      <c r="D22" s="50" t="s">
        <v>142</v>
      </c>
      <c r="E22" s="51" t="s">
        <v>143</v>
      </c>
      <c r="F22" s="52" t="b">
        <v>0</v>
      </c>
      <c r="G22" s="52" t="b">
        <v>0</v>
      </c>
      <c r="H22" s="52" t="b">
        <v>0</v>
      </c>
      <c r="I22" s="52" t="b">
        <v>0</v>
      </c>
      <c r="J22" s="53"/>
      <c r="K22" s="18"/>
      <c r="U22" s="44"/>
    </row>
    <row r="23" spans="1:21" ht="25" outlineLevel="1">
      <c r="A23" s="139"/>
      <c r="B23" s="139"/>
      <c r="C23" s="19">
        <f t="shared" si="0"/>
        <v>0</v>
      </c>
      <c r="D23" s="54" t="s">
        <v>144</v>
      </c>
      <c r="E23" s="55" t="s">
        <v>145</v>
      </c>
      <c r="F23" s="56" t="b">
        <v>0</v>
      </c>
      <c r="G23" s="56" t="b">
        <v>0</v>
      </c>
      <c r="H23" s="56" t="b">
        <v>0</v>
      </c>
      <c r="I23" s="56" t="b">
        <v>0</v>
      </c>
      <c r="J23" s="57"/>
      <c r="K23" s="18"/>
      <c r="U23" s="44"/>
    </row>
    <row r="24" spans="1:21" ht="13" outlineLevel="1">
      <c r="A24" s="168" t="s">
        <v>58</v>
      </c>
      <c r="B24" s="158" t="s">
        <v>59</v>
      </c>
      <c r="C24" s="11">
        <f t="shared" si="0"/>
        <v>0</v>
      </c>
      <c r="D24" s="50" t="s">
        <v>146</v>
      </c>
      <c r="E24" s="51" t="s">
        <v>147</v>
      </c>
      <c r="F24" s="64" t="b">
        <v>0</v>
      </c>
      <c r="G24" s="52" t="b">
        <v>0</v>
      </c>
      <c r="H24" s="52" t="b">
        <v>0</v>
      </c>
      <c r="I24" s="64" t="b">
        <v>0</v>
      </c>
      <c r="J24" s="53"/>
      <c r="K24" s="25"/>
      <c r="U24" s="44"/>
    </row>
    <row r="25" spans="1:21" ht="25" outlineLevel="1">
      <c r="A25" s="138"/>
      <c r="B25" s="138"/>
      <c r="C25" s="11">
        <f t="shared" si="0"/>
        <v>0</v>
      </c>
      <c r="D25" s="50" t="s">
        <v>148</v>
      </c>
      <c r="E25" s="51" t="s">
        <v>149</v>
      </c>
      <c r="F25" s="52" t="b">
        <v>0</v>
      </c>
      <c r="G25" s="52" t="b">
        <v>0</v>
      </c>
      <c r="H25" s="52" t="b">
        <v>0</v>
      </c>
      <c r="I25" s="52" t="b">
        <v>0</v>
      </c>
      <c r="J25" s="53"/>
      <c r="K25" s="25"/>
      <c r="U25" s="44"/>
    </row>
    <row r="26" spans="1:21" ht="37.5" outlineLevel="1">
      <c r="A26" s="138"/>
      <c r="B26" s="139"/>
      <c r="C26" s="19">
        <f t="shared" si="0"/>
        <v>0</v>
      </c>
      <c r="D26" s="54" t="s">
        <v>150</v>
      </c>
      <c r="E26" s="63" t="s">
        <v>151</v>
      </c>
      <c r="F26" s="56" t="b">
        <v>0</v>
      </c>
      <c r="G26" s="56" t="b">
        <v>0</v>
      </c>
      <c r="H26" s="56" t="b">
        <v>0</v>
      </c>
      <c r="I26" s="56" t="b">
        <v>0</v>
      </c>
      <c r="J26" s="57"/>
      <c r="K26" s="25"/>
      <c r="U26" s="44"/>
    </row>
    <row r="27" spans="1:21" ht="25" outlineLevel="1">
      <c r="A27" s="138"/>
      <c r="B27" s="169" t="s">
        <v>66</v>
      </c>
      <c r="C27" s="11">
        <f t="shared" si="0"/>
        <v>0</v>
      </c>
      <c r="D27" s="50" t="s">
        <v>152</v>
      </c>
      <c r="E27" s="51" t="s">
        <v>153</v>
      </c>
      <c r="F27" s="64" t="b">
        <v>0</v>
      </c>
      <c r="G27" s="52" t="b">
        <v>0</v>
      </c>
      <c r="H27" s="64" t="b">
        <v>0</v>
      </c>
      <c r="I27" s="64" t="b">
        <v>0</v>
      </c>
      <c r="J27" s="53"/>
      <c r="K27" s="53"/>
      <c r="U27" s="44"/>
    </row>
    <row r="28" spans="1:21" ht="37.5" outlineLevel="1">
      <c r="A28" s="138"/>
      <c r="B28" s="138"/>
      <c r="C28" s="11">
        <f t="shared" si="0"/>
        <v>0</v>
      </c>
      <c r="D28" s="50" t="s">
        <v>154</v>
      </c>
      <c r="E28" s="51" t="s">
        <v>155</v>
      </c>
      <c r="F28" s="52" t="b">
        <v>0</v>
      </c>
      <c r="G28" s="52" t="b">
        <v>0</v>
      </c>
      <c r="H28" s="52" t="b">
        <v>0</v>
      </c>
      <c r="I28" s="52" t="b">
        <v>0</v>
      </c>
      <c r="J28" s="53"/>
      <c r="K28" s="25"/>
      <c r="U28" s="44"/>
    </row>
    <row r="29" spans="1:21" ht="13" outlineLevel="1">
      <c r="A29" s="138"/>
      <c r="B29" s="139"/>
      <c r="C29" s="19">
        <f t="shared" si="0"/>
        <v>0</v>
      </c>
      <c r="D29" s="54" t="s">
        <v>156</v>
      </c>
      <c r="E29" s="55" t="s">
        <v>157</v>
      </c>
      <c r="F29" s="56" t="b">
        <v>0</v>
      </c>
      <c r="G29" s="56" t="b">
        <v>0</v>
      </c>
      <c r="H29" s="56" t="b">
        <v>0</v>
      </c>
      <c r="I29" s="65" t="b">
        <v>0</v>
      </c>
      <c r="J29" s="57"/>
      <c r="K29" s="25"/>
      <c r="U29" s="44"/>
    </row>
    <row r="30" spans="1:21" ht="25" outlineLevel="1">
      <c r="A30" s="138"/>
      <c r="B30" s="170" t="s">
        <v>73</v>
      </c>
      <c r="C30" s="11">
        <f t="shared" si="0"/>
        <v>0</v>
      </c>
      <c r="D30" s="50" t="s">
        <v>158</v>
      </c>
      <c r="E30" s="51" t="s">
        <v>159</v>
      </c>
      <c r="F30" s="64" t="b">
        <v>0</v>
      </c>
      <c r="G30" s="52" t="b">
        <v>0</v>
      </c>
      <c r="H30" s="52" t="b">
        <v>0</v>
      </c>
      <c r="I30" s="52" t="b">
        <v>0</v>
      </c>
      <c r="J30" s="53"/>
      <c r="K30" s="25"/>
      <c r="U30" s="44"/>
    </row>
    <row r="31" spans="1:21" ht="25" outlineLevel="1">
      <c r="A31" s="138"/>
      <c r="B31" s="139"/>
      <c r="C31" s="19">
        <f t="shared" si="0"/>
        <v>0</v>
      </c>
      <c r="D31" s="54" t="s">
        <v>160</v>
      </c>
      <c r="E31" s="55" t="s">
        <v>161</v>
      </c>
      <c r="F31" s="56" t="b">
        <v>0</v>
      </c>
      <c r="G31" s="56" t="b">
        <v>0</v>
      </c>
      <c r="H31" s="56" t="b">
        <v>0</v>
      </c>
      <c r="I31" s="56" t="b">
        <v>0</v>
      </c>
      <c r="J31" s="57"/>
      <c r="K31" s="25"/>
      <c r="U31" s="44"/>
    </row>
    <row r="32" spans="1:21" ht="46" outlineLevel="1">
      <c r="A32" s="138"/>
      <c r="B32" s="66" t="s">
        <v>78</v>
      </c>
      <c r="C32" s="19">
        <f t="shared" si="0"/>
        <v>0</v>
      </c>
      <c r="D32" s="54" t="s">
        <v>162</v>
      </c>
      <c r="E32" s="55" t="s">
        <v>163</v>
      </c>
      <c r="F32" s="64" t="b">
        <v>0</v>
      </c>
      <c r="G32" s="52" t="b">
        <v>0</v>
      </c>
      <c r="H32" s="64" t="b">
        <v>0</v>
      </c>
      <c r="I32" s="64" t="b">
        <v>0</v>
      </c>
      <c r="J32" s="53"/>
      <c r="K32" s="67"/>
      <c r="U32" s="44"/>
    </row>
    <row r="33" spans="1:21" ht="13" outlineLevel="1">
      <c r="A33" s="139"/>
      <c r="B33" s="163" t="s">
        <v>59</v>
      </c>
      <c r="C33" s="11">
        <f t="shared" si="0"/>
        <v>0</v>
      </c>
      <c r="D33" s="50" t="s">
        <v>164</v>
      </c>
      <c r="E33" s="51" t="s">
        <v>147</v>
      </c>
      <c r="F33" s="64" t="b">
        <v>0</v>
      </c>
      <c r="G33" s="52" t="b">
        <v>0</v>
      </c>
      <c r="H33" s="64" t="b">
        <v>0</v>
      </c>
      <c r="I33" s="64" t="b">
        <v>0</v>
      </c>
      <c r="J33" s="53"/>
      <c r="K33" s="25"/>
      <c r="U33" s="44"/>
    </row>
    <row r="34" spans="1:21" ht="13" outlineLevel="1">
      <c r="A34" s="171" t="s">
        <v>81</v>
      </c>
      <c r="B34" s="138"/>
      <c r="C34" s="11">
        <f t="shared" si="0"/>
        <v>0</v>
      </c>
      <c r="D34" s="50" t="s">
        <v>165</v>
      </c>
      <c r="E34" s="51" t="s">
        <v>166</v>
      </c>
      <c r="F34" s="52" t="b">
        <v>0</v>
      </c>
      <c r="G34" s="52" t="b">
        <v>0</v>
      </c>
      <c r="H34" s="52" t="b">
        <v>0</v>
      </c>
      <c r="I34" s="52" t="b">
        <v>0</v>
      </c>
      <c r="J34" s="53"/>
      <c r="K34" s="25"/>
      <c r="U34" s="44"/>
    </row>
    <row r="35" spans="1:21" ht="25" outlineLevel="1">
      <c r="A35" s="138"/>
      <c r="B35" s="139"/>
      <c r="C35" s="19">
        <f t="shared" si="0"/>
        <v>0</v>
      </c>
      <c r="D35" s="54" t="s">
        <v>167</v>
      </c>
      <c r="E35" s="55" t="s">
        <v>168</v>
      </c>
      <c r="F35" s="64" t="b">
        <v>0</v>
      </c>
      <c r="G35" s="52" t="b">
        <v>0</v>
      </c>
      <c r="H35" s="52" t="b">
        <v>0</v>
      </c>
      <c r="I35" s="52" t="b">
        <v>0</v>
      </c>
      <c r="J35" s="53"/>
      <c r="K35" s="25"/>
      <c r="U35" s="44"/>
    </row>
    <row r="36" spans="1:21" ht="25" outlineLevel="1">
      <c r="A36" s="138"/>
      <c r="B36" s="166" t="s">
        <v>66</v>
      </c>
      <c r="C36" s="11">
        <f t="shared" si="0"/>
        <v>0</v>
      </c>
      <c r="D36" s="50" t="s">
        <v>169</v>
      </c>
      <c r="E36" s="51" t="s">
        <v>170</v>
      </c>
      <c r="F36" s="52" t="b">
        <v>0</v>
      </c>
      <c r="G36" s="52" t="b">
        <v>0</v>
      </c>
      <c r="H36" s="52" t="b">
        <v>0</v>
      </c>
      <c r="I36" s="52" t="b">
        <v>0</v>
      </c>
      <c r="J36" s="53"/>
      <c r="K36" s="25"/>
      <c r="U36" s="44"/>
    </row>
    <row r="37" spans="1:21" ht="37.5" outlineLevel="1">
      <c r="A37" s="138"/>
      <c r="B37" s="138"/>
      <c r="C37" s="11">
        <f t="shared" si="0"/>
        <v>0</v>
      </c>
      <c r="D37" s="50" t="s">
        <v>171</v>
      </c>
      <c r="E37" s="51" t="s">
        <v>172</v>
      </c>
      <c r="F37" s="52" t="b">
        <v>0</v>
      </c>
      <c r="G37" s="52" t="b">
        <v>0</v>
      </c>
      <c r="H37" s="52" t="b">
        <v>0</v>
      </c>
      <c r="I37" s="52" t="b">
        <v>0</v>
      </c>
      <c r="J37" s="53"/>
      <c r="K37" s="25"/>
      <c r="U37" s="44"/>
    </row>
    <row r="38" spans="1:21" ht="37.5" outlineLevel="1">
      <c r="A38" s="138"/>
      <c r="B38" s="139"/>
      <c r="C38" s="19">
        <f t="shared" si="0"/>
        <v>0</v>
      </c>
      <c r="D38" s="54" t="s">
        <v>173</v>
      </c>
      <c r="E38" s="55" t="s">
        <v>174</v>
      </c>
      <c r="F38" s="52" t="b">
        <v>0</v>
      </c>
      <c r="G38" s="52" t="b">
        <v>0</v>
      </c>
      <c r="H38" s="64" t="b">
        <v>0</v>
      </c>
      <c r="I38" s="52" t="b">
        <v>0</v>
      </c>
      <c r="J38" s="53"/>
      <c r="K38" s="57"/>
      <c r="U38" s="44"/>
    </row>
    <row r="39" spans="1:21" ht="25" outlineLevel="1">
      <c r="A39" s="138"/>
      <c r="B39" s="167" t="s">
        <v>73</v>
      </c>
      <c r="C39" s="11">
        <f t="shared" si="0"/>
        <v>0</v>
      </c>
      <c r="D39" s="50" t="s">
        <v>175</v>
      </c>
      <c r="E39" s="51" t="s">
        <v>176</v>
      </c>
      <c r="F39" s="64" t="b">
        <v>0</v>
      </c>
      <c r="G39" s="52" t="b">
        <v>0</v>
      </c>
      <c r="H39" s="64" t="b">
        <v>0</v>
      </c>
      <c r="I39" s="64" t="b">
        <v>0</v>
      </c>
      <c r="J39" s="53"/>
      <c r="K39" s="25"/>
      <c r="U39" s="44"/>
    </row>
    <row r="40" spans="1:21" ht="25" outlineLevel="1">
      <c r="A40" s="138"/>
      <c r="B40" s="138"/>
      <c r="C40" s="11">
        <f t="shared" si="0"/>
        <v>0</v>
      </c>
      <c r="D40" s="50" t="s">
        <v>177</v>
      </c>
      <c r="E40" s="51" t="s">
        <v>178</v>
      </c>
      <c r="F40" s="52" t="b">
        <v>0</v>
      </c>
      <c r="G40" s="52" t="b">
        <v>0</v>
      </c>
      <c r="H40" s="64" t="b">
        <v>0</v>
      </c>
      <c r="I40" s="52" t="b">
        <v>0</v>
      </c>
      <c r="J40" s="53"/>
      <c r="K40" s="53"/>
      <c r="U40" s="44"/>
    </row>
    <row r="41" spans="1:21" ht="37.5" outlineLevel="1">
      <c r="A41" s="138"/>
      <c r="B41" s="139"/>
      <c r="C41" s="19">
        <f t="shared" si="0"/>
        <v>0</v>
      </c>
      <c r="D41" s="54" t="s">
        <v>179</v>
      </c>
      <c r="E41" s="55" t="s">
        <v>180</v>
      </c>
      <c r="F41" s="52" t="b">
        <v>0</v>
      </c>
      <c r="G41" s="52" t="b">
        <v>0</v>
      </c>
      <c r="H41" s="64" t="b">
        <v>0</v>
      </c>
      <c r="I41" s="64" t="b">
        <v>0</v>
      </c>
      <c r="J41" s="53"/>
      <c r="K41" s="67"/>
      <c r="U41" s="44"/>
    </row>
    <row r="42" spans="1:21" ht="46" outlineLevel="1">
      <c r="A42" s="139"/>
      <c r="B42" s="68" t="s">
        <v>78</v>
      </c>
      <c r="C42" s="11">
        <f t="shared" si="0"/>
        <v>0</v>
      </c>
      <c r="D42" s="54" t="s">
        <v>181</v>
      </c>
      <c r="E42" s="55" t="s">
        <v>182</v>
      </c>
      <c r="F42" s="52" t="b">
        <v>0</v>
      </c>
      <c r="G42" s="52" t="b">
        <v>0</v>
      </c>
      <c r="H42" s="64" t="b">
        <v>0</v>
      </c>
      <c r="I42" s="64" t="b">
        <v>0</v>
      </c>
      <c r="J42" s="25"/>
      <c r="K42" s="18"/>
      <c r="U42" s="44"/>
    </row>
    <row r="43" spans="1:21" ht="12.5">
      <c r="A43" s="32"/>
      <c r="B43" s="32"/>
      <c r="C43" s="32"/>
      <c r="D43" s="32"/>
      <c r="E43" s="32"/>
      <c r="F43" s="32"/>
      <c r="G43" s="32"/>
      <c r="H43" s="32"/>
      <c r="I43" s="32"/>
      <c r="J43" s="32"/>
      <c r="K43" s="32"/>
      <c r="U43" s="44"/>
    </row>
    <row r="44" spans="1:21" ht="71.25" customHeight="1" outlineLevel="1">
      <c r="A44" s="152" t="s">
        <v>6</v>
      </c>
      <c r="B44" s="127"/>
      <c r="C44" s="33" t="s">
        <v>100</v>
      </c>
      <c r="D44" s="7">
        <f>COUNTIF(L47:L84,TRUE)</f>
        <v>24</v>
      </c>
      <c r="E44" s="34" t="s">
        <v>183</v>
      </c>
      <c r="F44" s="144" t="s">
        <v>102</v>
      </c>
      <c r="G44" s="127"/>
      <c r="H44" s="35">
        <f ca="1">IFERROR(__xludf.DUMMYFUNCTION("COUNTUNIQUE(D5:D42)"),38)</f>
        <v>38</v>
      </c>
      <c r="I44" s="36" t="s">
        <v>103</v>
      </c>
      <c r="J44" s="37"/>
      <c r="K44" s="69">
        <v>6</v>
      </c>
      <c r="L44" s="70"/>
      <c r="M44" s="70"/>
      <c r="N44" s="70"/>
      <c r="O44" s="70"/>
      <c r="P44" s="70"/>
      <c r="Q44" s="70"/>
      <c r="R44" s="70"/>
      <c r="S44" s="70"/>
      <c r="T44" s="70"/>
      <c r="U44" s="71"/>
    </row>
    <row r="45" spans="1:21" ht="17.5">
      <c r="A45" s="153" t="s">
        <v>104</v>
      </c>
      <c r="B45" s="154"/>
      <c r="C45" s="38">
        <v>3</v>
      </c>
      <c r="D45" s="1"/>
      <c r="E45" s="39" t="s">
        <v>105</v>
      </c>
      <c r="F45" s="1"/>
      <c r="G45" s="1"/>
      <c r="H45" s="1"/>
      <c r="I45" s="1"/>
      <c r="J45" s="1"/>
      <c r="K45" s="1"/>
      <c r="U45" s="44"/>
    </row>
    <row r="46" spans="1:21" ht="15.5">
      <c r="A46" s="155" t="s">
        <v>9</v>
      </c>
      <c r="B46" s="156"/>
      <c r="C46" s="40" t="s">
        <v>10</v>
      </c>
      <c r="D46" s="41" t="s">
        <v>11</v>
      </c>
      <c r="E46" s="42" t="s">
        <v>12</v>
      </c>
      <c r="F46" s="40" t="s">
        <v>13</v>
      </c>
      <c r="G46" s="40" t="s">
        <v>14</v>
      </c>
      <c r="H46" s="40" t="s">
        <v>5</v>
      </c>
      <c r="I46" s="40" t="s">
        <v>15</v>
      </c>
      <c r="J46" s="40"/>
      <c r="K46" s="40" t="s">
        <v>16</v>
      </c>
      <c r="L46" s="43" t="s">
        <v>106</v>
      </c>
      <c r="U46" s="44"/>
    </row>
    <row r="47" spans="1:21" ht="13">
      <c r="A47" s="159" t="s">
        <v>17</v>
      </c>
      <c r="B47" s="160" t="s">
        <v>18</v>
      </c>
      <c r="C47" s="11">
        <f t="shared" ref="C47:C84" si="1">COUNTIF(F47:I47,TRUE)</f>
        <v>0</v>
      </c>
      <c r="D47" s="1" t="str">
        <f t="shared" ref="D47:I47" si="2">IF($C5&gt;$C$45,D5,"")</f>
        <v/>
      </c>
      <c r="E47" s="45" t="str">
        <f t="shared" si="2"/>
        <v/>
      </c>
      <c r="F47" s="46" t="str">
        <f t="shared" si="2"/>
        <v/>
      </c>
      <c r="G47" s="46" t="str">
        <f t="shared" si="2"/>
        <v/>
      </c>
      <c r="H47" s="46" t="str">
        <f t="shared" si="2"/>
        <v/>
      </c>
      <c r="I47" s="46" t="str">
        <f t="shared" si="2"/>
        <v/>
      </c>
      <c r="J47" s="1"/>
      <c r="K47" s="45" t="str">
        <f t="shared" ref="K47:K84" si="3">IF($C5&gt;$C$45,K5,"")</f>
        <v/>
      </c>
      <c r="L47" s="47" t="b">
        <v>1</v>
      </c>
      <c r="M47" s="1">
        <f t="shared" ref="M47:U47" si="4">IF($L47=TRUE,C47,"")</f>
        <v>0</v>
      </c>
      <c r="N47" s="1" t="str">
        <f t="shared" si="4"/>
        <v/>
      </c>
      <c r="O47" s="1" t="str">
        <f t="shared" si="4"/>
        <v/>
      </c>
      <c r="P47" s="1" t="str">
        <f t="shared" si="4"/>
        <v/>
      </c>
      <c r="Q47" s="1" t="str">
        <f t="shared" si="4"/>
        <v/>
      </c>
      <c r="R47" s="1" t="str">
        <f t="shared" si="4"/>
        <v/>
      </c>
      <c r="S47" s="1" t="str">
        <f t="shared" si="4"/>
        <v/>
      </c>
      <c r="T47" s="1">
        <f t="shared" si="4"/>
        <v>0</v>
      </c>
      <c r="U47" s="48" t="str">
        <f t="shared" si="4"/>
        <v/>
      </c>
    </row>
    <row r="48" spans="1:21" ht="13">
      <c r="A48" s="138"/>
      <c r="B48" s="139"/>
      <c r="C48" s="19">
        <f t="shared" si="1"/>
        <v>0</v>
      </c>
      <c r="D48" s="1" t="str">
        <f t="shared" ref="D48:I48" si="5">IF($C6&gt;$C$45,D6,"")</f>
        <v/>
      </c>
      <c r="E48" s="45" t="str">
        <f t="shared" si="5"/>
        <v/>
      </c>
      <c r="F48" s="46" t="str">
        <f t="shared" si="5"/>
        <v/>
      </c>
      <c r="G48" s="46" t="str">
        <f t="shared" si="5"/>
        <v/>
      </c>
      <c r="H48" s="46" t="str">
        <f t="shared" si="5"/>
        <v/>
      </c>
      <c r="I48" s="46" t="str">
        <f t="shared" si="5"/>
        <v/>
      </c>
      <c r="J48" s="1"/>
      <c r="K48" s="45" t="str">
        <f t="shared" si="3"/>
        <v/>
      </c>
      <c r="L48" s="47" t="b">
        <v>1</v>
      </c>
      <c r="M48" s="1">
        <f t="shared" ref="M48:U48" si="6">IF($L48=TRUE,C48,"")</f>
        <v>0</v>
      </c>
      <c r="N48" s="1" t="str">
        <f t="shared" si="6"/>
        <v/>
      </c>
      <c r="O48" s="1" t="str">
        <f t="shared" si="6"/>
        <v/>
      </c>
      <c r="P48" s="1" t="str">
        <f t="shared" si="6"/>
        <v/>
      </c>
      <c r="Q48" s="1" t="str">
        <f t="shared" si="6"/>
        <v/>
      </c>
      <c r="R48" s="1" t="str">
        <f t="shared" si="6"/>
        <v/>
      </c>
      <c r="S48" s="1" t="str">
        <f t="shared" si="6"/>
        <v/>
      </c>
      <c r="T48" s="1">
        <f t="shared" si="6"/>
        <v>0</v>
      </c>
      <c r="U48" s="48" t="str">
        <f t="shared" si="6"/>
        <v/>
      </c>
    </row>
    <row r="49" spans="1:21" ht="62.5">
      <c r="A49" s="138"/>
      <c r="B49" s="161" t="s">
        <v>30</v>
      </c>
      <c r="C49" s="11">
        <f t="shared" si="1"/>
        <v>4</v>
      </c>
      <c r="D49" s="1" t="str">
        <f t="shared" ref="D49:I49" si="7">IF($C7&gt;$C$45,D7,"")</f>
        <v>RF.1.2</v>
      </c>
      <c r="E49" s="45" t="str">
        <f t="shared" si="7"/>
        <v>Demonstrate understanding of spoken words, syllables, and sounds (phonemes).</v>
      </c>
      <c r="F49" s="46" t="b">
        <f t="shared" si="7"/>
        <v>1</v>
      </c>
      <c r="G49" s="46" t="b">
        <f t="shared" si="7"/>
        <v>1</v>
      </c>
      <c r="H49" s="46" t="b">
        <f t="shared" si="7"/>
        <v>1</v>
      </c>
      <c r="I49" s="46" t="b">
        <f t="shared" si="7"/>
        <v>1</v>
      </c>
      <c r="J49" s="1"/>
      <c r="K49" s="45" t="str">
        <f t="shared" si="3"/>
        <v>R-    Will need for more complex words                        
E-   needed for future skills in all levels              
A-   will be tested in sounds and comprehension   
L-  can utilize in all areas</v>
      </c>
      <c r="L49" s="47" t="b">
        <v>1</v>
      </c>
      <c r="M49" s="1">
        <f t="shared" ref="M49:U49" si="8">IF($L49=TRUE,C49,"")</f>
        <v>4</v>
      </c>
      <c r="N49" s="1" t="str">
        <f t="shared" si="8"/>
        <v>RF.1.2</v>
      </c>
      <c r="O49" s="1" t="str">
        <f t="shared" si="8"/>
        <v>Demonstrate understanding of spoken words, syllables, and sounds (phonemes).</v>
      </c>
      <c r="P49" s="1" t="b">
        <f t="shared" si="8"/>
        <v>1</v>
      </c>
      <c r="Q49" s="1" t="b">
        <f t="shared" si="8"/>
        <v>1</v>
      </c>
      <c r="R49" s="1" t="b">
        <f t="shared" si="8"/>
        <v>1</v>
      </c>
      <c r="S49" s="1" t="b">
        <f t="shared" si="8"/>
        <v>1</v>
      </c>
      <c r="T49" s="1">
        <f t="shared" si="8"/>
        <v>0</v>
      </c>
      <c r="U49" s="48" t="str">
        <f t="shared" si="8"/>
        <v>R-    Will need for more complex words                        
E-   needed for future skills in all levels              
A-   will be tested in sounds and comprehension   
L-  can utilize in all areas</v>
      </c>
    </row>
    <row r="50" spans="1:21" ht="62.5">
      <c r="A50" s="138"/>
      <c r="B50" s="138"/>
      <c r="C50" s="11">
        <f t="shared" si="1"/>
        <v>4</v>
      </c>
      <c r="D50" s="1" t="str">
        <f t="shared" ref="D50:I50" si="9">IF($C8&gt;$C$45,D8,"")</f>
        <v>RF.1.2a</v>
      </c>
      <c r="E50" s="45" t="str">
        <f t="shared" si="9"/>
        <v>Distinguish long from short vowel sounds in spoken single-syllable words.</v>
      </c>
      <c r="F50" s="46" t="b">
        <f t="shared" si="9"/>
        <v>1</v>
      </c>
      <c r="G50" s="46" t="b">
        <f t="shared" si="9"/>
        <v>1</v>
      </c>
      <c r="H50" s="46" t="b">
        <f t="shared" si="9"/>
        <v>1</v>
      </c>
      <c r="I50" s="46" t="b">
        <f t="shared" si="9"/>
        <v>1</v>
      </c>
      <c r="J50" s="1"/>
      <c r="K50" s="45" t="str">
        <f t="shared" si="3"/>
        <v>R-    Will need for more complex words                        
E-   needed for future skills in all levels              
A-   will be tested in sounds and comprehension   
L-  can utilize in all areas</v>
      </c>
      <c r="L50" s="47" t="b">
        <v>1</v>
      </c>
      <c r="M50" s="1">
        <f t="shared" ref="M50:U50" si="10">IF($L50=TRUE,C50,"")</f>
        <v>4</v>
      </c>
      <c r="N50" s="1" t="str">
        <f t="shared" si="10"/>
        <v>RF.1.2a</v>
      </c>
      <c r="O50" s="1" t="str">
        <f t="shared" si="10"/>
        <v>Distinguish long from short vowel sounds in spoken single-syllable words.</v>
      </c>
      <c r="P50" s="1" t="b">
        <f t="shared" si="10"/>
        <v>1</v>
      </c>
      <c r="Q50" s="1" t="b">
        <f t="shared" si="10"/>
        <v>1</v>
      </c>
      <c r="R50" s="1" t="b">
        <f t="shared" si="10"/>
        <v>1</v>
      </c>
      <c r="S50" s="1" t="b">
        <f t="shared" si="10"/>
        <v>1</v>
      </c>
      <c r="T50" s="1">
        <f t="shared" si="10"/>
        <v>0</v>
      </c>
      <c r="U50" s="48" t="str">
        <f t="shared" si="10"/>
        <v>R-    Will need for more complex words                        
E-   needed for future skills in all levels              
A-   will be tested in sounds and comprehension   
L-  can utilize in all areas</v>
      </c>
    </row>
    <row r="51" spans="1:21" ht="13">
      <c r="A51" s="138"/>
      <c r="B51" s="138"/>
      <c r="C51" s="11">
        <f t="shared" si="1"/>
        <v>0</v>
      </c>
      <c r="D51" s="1" t="str">
        <f t="shared" ref="D51:I51" si="11">IF($C9&gt;$C$45,D9,"")</f>
        <v/>
      </c>
      <c r="E51" s="45" t="str">
        <f t="shared" si="11"/>
        <v/>
      </c>
      <c r="F51" s="46" t="str">
        <f t="shared" si="11"/>
        <v/>
      </c>
      <c r="G51" s="46" t="str">
        <f t="shared" si="11"/>
        <v/>
      </c>
      <c r="H51" s="46" t="str">
        <f t="shared" si="11"/>
        <v/>
      </c>
      <c r="I51" s="46" t="str">
        <f t="shared" si="11"/>
        <v/>
      </c>
      <c r="J51" s="1"/>
      <c r="K51" s="45" t="str">
        <f t="shared" si="3"/>
        <v/>
      </c>
      <c r="L51" s="47" t="b">
        <v>1</v>
      </c>
      <c r="M51" s="1">
        <f t="shared" ref="M51:U51" si="12">IF($L51=TRUE,C51,"")</f>
        <v>0</v>
      </c>
      <c r="N51" s="1" t="str">
        <f t="shared" si="12"/>
        <v/>
      </c>
      <c r="O51" s="1" t="str">
        <f t="shared" si="12"/>
        <v/>
      </c>
      <c r="P51" s="1" t="str">
        <f t="shared" si="12"/>
        <v/>
      </c>
      <c r="Q51" s="1" t="str">
        <f t="shared" si="12"/>
        <v/>
      </c>
      <c r="R51" s="1" t="str">
        <f t="shared" si="12"/>
        <v/>
      </c>
      <c r="S51" s="1" t="str">
        <f t="shared" si="12"/>
        <v/>
      </c>
      <c r="T51" s="1">
        <f t="shared" si="12"/>
        <v>0</v>
      </c>
      <c r="U51" s="48" t="str">
        <f t="shared" si="12"/>
        <v/>
      </c>
    </row>
    <row r="52" spans="1:21" ht="62.5">
      <c r="A52" s="138"/>
      <c r="B52" s="138"/>
      <c r="C52" s="11">
        <f t="shared" si="1"/>
        <v>4</v>
      </c>
      <c r="D52" s="1" t="str">
        <f t="shared" ref="D52:I52" si="13">IF($C10&gt;$C$45,D10,"")</f>
        <v>RF.1.2c</v>
      </c>
      <c r="E52" s="45" t="str">
        <f t="shared" si="13"/>
        <v>Isolate and pronounce initial, medial vowel, and final sounds (phonemes) in spoken single-syllable words.</v>
      </c>
      <c r="F52" s="46" t="b">
        <f t="shared" si="13"/>
        <v>1</v>
      </c>
      <c r="G52" s="46" t="b">
        <f t="shared" si="13"/>
        <v>1</v>
      </c>
      <c r="H52" s="46" t="b">
        <f t="shared" si="13"/>
        <v>1</v>
      </c>
      <c r="I52" s="46" t="b">
        <f t="shared" si="13"/>
        <v>1</v>
      </c>
      <c r="J52" s="1"/>
      <c r="K52" s="45" t="str">
        <f t="shared" si="3"/>
        <v>R-    Will need for more complex words                        
E-   needed for future skills in all levels              
A-   will be tested in sounds and comprehension   
L-  can utilize in all areas</v>
      </c>
      <c r="L52" s="47" t="b">
        <v>1</v>
      </c>
      <c r="M52" s="1">
        <f t="shared" ref="M52:U52" si="14">IF($L52=TRUE,C52,"")</f>
        <v>4</v>
      </c>
      <c r="N52" s="1" t="str">
        <f t="shared" si="14"/>
        <v>RF.1.2c</v>
      </c>
      <c r="O52" s="1" t="str">
        <f t="shared" si="14"/>
        <v>Isolate and pronounce initial, medial vowel, and final sounds (phonemes) in spoken single-syllable words.</v>
      </c>
      <c r="P52" s="1" t="b">
        <f t="shared" si="14"/>
        <v>1</v>
      </c>
      <c r="Q52" s="1" t="b">
        <f t="shared" si="14"/>
        <v>1</v>
      </c>
      <c r="R52" s="1" t="b">
        <f t="shared" si="14"/>
        <v>1</v>
      </c>
      <c r="S52" s="1" t="b">
        <f t="shared" si="14"/>
        <v>1</v>
      </c>
      <c r="T52" s="1">
        <f t="shared" si="14"/>
        <v>0</v>
      </c>
      <c r="U52" s="48" t="str">
        <f t="shared" si="14"/>
        <v>R-    Will need for more complex words                        
E-   needed for future skills in all levels              
A-   will be tested in sounds and comprehension   
L-  can utilize in all areas</v>
      </c>
    </row>
    <row r="53" spans="1:21" ht="13">
      <c r="A53" s="138"/>
      <c r="B53" s="139"/>
      <c r="C53" s="19">
        <f t="shared" si="1"/>
        <v>0</v>
      </c>
      <c r="D53" s="1" t="str">
        <f t="shared" ref="D53:I53" si="15">IF($C11&gt;$C$45,D11,"")</f>
        <v/>
      </c>
      <c r="E53" s="45" t="str">
        <f t="shared" si="15"/>
        <v/>
      </c>
      <c r="F53" s="46" t="str">
        <f t="shared" si="15"/>
        <v/>
      </c>
      <c r="G53" s="46" t="str">
        <f t="shared" si="15"/>
        <v/>
      </c>
      <c r="H53" s="46" t="str">
        <f t="shared" si="15"/>
        <v/>
      </c>
      <c r="I53" s="46" t="str">
        <f t="shared" si="15"/>
        <v/>
      </c>
      <c r="J53" s="1"/>
      <c r="K53" s="45" t="str">
        <f t="shared" si="3"/>
        <v/>
      </c>
      <c r="L53" s="47" t="b">
        <v>1</v>
      </c>
      <c r="M53" s="1">
        <f t="shared" ref="M53:U53" si="16">IF($L53=TRUE,C53,"")</f>
        <v>0</v>
      </c>
      <c r="N53" s="1" t="str">
        <f t="shared" si="16"/>
        <v/>
      </c>
      <c r="O53" s="1" t="str">
        <f t="shared" si="16"/>
        <v/>
      </c>
      <c r="P53" s="1" t="str">
        <f t="shared" si="16"/>
        <v/>
      </c>
      <c r="Q53" s="1" t="str">
        <f t="shared" si="16"/>
        <v/>
      </c>
      <c r="R53" s="1" t="str">
        <f t="shared" si="16"/>
        <v/>
      </c>
      <c r="S53" s="1" t="str">
        <f t="shared" si="16"/>
        <v/>
      </c>
      <c r="T53" s="1">
        <f t="shared" si="16"/>
        <v>0</v>
      </c>
      <c r="U53" s="48" t="str">
        <f t="shared" si="16"/>
        <v/>
      </c>
    </row>
    <row r="54" spans="1:21" ht="62.5">
      <c r="A54" s="138"/>
      <c r="B54" s="162" t="s">
        <v>44</v>
      </c>
      <c r="C54" s="11">
        <f t="shared" si="1"/>
        <v>4</v>
      </c>
      <c r="D54" s="1" t="str">
        <f t="shared" ref="D54:I54" si="17">IF($C12&gt;$C$45,D12,"")</f>
        <v>RF.1.3</v>
      </c>
      <c r="E54" s="45" t="str">
        <f t="shared" si="17"/>
        <v>Know and apply grade-level phonics and word analysis skills in decoding words.</v>
      </c>
      <c r="F54" s="46" t="b">
        <f t="shared" si="17"/>
        <v>1</v>
      </c>
      <c r="G54" s="46" t="b">
        <f t="shared" si="17"/>
        <v>1</v>
      </c>
      <c r="H54" s="46" t="b">
        <f t="shared" si="17"/>
        <v>1</v>
      </c>
      <c r="I54" s="46" t="b">
        <f t="shared" si="17"/>
        <v>1</v>
      </c>
      <c r="J54" s="1"/>
      <c r="K54" s="45" t="str">
        <f t="shared" si="3"/>
        <v>R-    Will need for more complex words                        
E-   needed for future skills in all levels              
A-   will be tested in sounds and comprehension   
L-  can utilize in all areas</v>
      </c>
      <c r="L54" s="47" t="b">
        <v>1</v>
      </c>
      <c r="M54" s="1">
        <f t="shared" ref="M54:U54" si="18">IF($L54=TRUE,C54,"")</f>
        <v>4</v>
      </c>
      <c r="N54" s="1" t="str">
        <f t="shared" si="18"/>
        <v>RF.1.3</v>
      </c>
      <c r="O54" s="1" t="str">
        <f t="shared" si="18"/>
        <v>Know and apply grade-level phonics and word analysis skills in decoding words.</v>
      </c>
      <c r="P54" s="1" t="b">
        <f t="shared" si="18"/>
        <v>1</v>
      </c>
      <c r="Q54" s="1" t="b">
        <f t="shared" si="18"/>
        <v>1</v>
      </c>
      <c r="R54" s="1" t="b">
        <f t="shared" si="18"/>
        <v>1</v>
      </c>
      <c r="S54" s="1" t="b">
        <f t="shared" si="18"/>
        <v>1</v>
      </c>
      <c r="T54" s="1">
        <f t="shared" si="18"/>
        <v>0</v>
      </c>
      <c r="U54" s="48" t="str">
        <f t="shared" si="18"/>
        <v>R-    Will need for more complex words                        
E-   needed for future skills in all levels              
A-   will be tested in sounds and comprehension   
L-  can utilize in all areas</v>
      </c>
    </row>
    <row r="55" spans="1:21" ht="13">
      <c r="A55" s="138"/>
      <c r="B55" s="138"/>
      <c r="C55" s="11">
        <f t="shared" si="1"/>
        <v>0</v>
      </c>
      <c r="D55" s="1" t="str">
        <f t="shared" ref="D55:I55" si="19">IF($C13&gt;$C$45,D13,"")</f>
        <v/>
      </c>
      <c r="E55" s="45" t="str">
        <f t="shared" si="19"/>
        <v/>
      </c>
      <c r="F55" s="46" t="str">
        <f t="shared" si="19"/>
        <v/>
      </c>
      <c r="G55" s="46" t="str">
        <f t="shared" si="19"/>
        <v/>
      </c>
      <c r="H55" s="46" t="str">
        <f t="shared" si="19"/>
        <v/>
      </c>
      <c r="I55" s="46" t="str">
        <f t="shared" si="19"/>
        <v/>
      </c>
      <c r="J55" s="1"/>
      <c r="K55" s="45" t="str">
        <f t="shared" si="3"/>
        <v/>
      </c>
      <c r="L55" s="47" t="b">
        <v>1</v>
      </c>
      <c r="M55" s="1">
        <f t="shared" ref="M55:U55" si="20">IF($L55=TRUE,C55,"")</f>
        <v>0</v>
      </c>
      <c r="N55" s="1" t="str">
        <f t="shared" si="20"/>
        <v/>
      </c>
      <c r="O55" s="1" t="str">
        <f t="shared" si="20"/>
        <v/>
      </c>
      <c r="P55" s="1" t="str">
        <f t="shared" si="20"/>
        <v/>
      </c>
      <c r="Q55" s="1" t="str">
        <f t="shared" si="20"/>
        <v/>
      </c>
      <c r="R55" s="1" t="str">
        <f t="shared" si="20"/>
        <v/>
      </c>
      <c r="S55" s="1" t="str">
        <f t="shared" si="20"/>
        <v/>
      </c>
      <c r="T55" s="1">
        <f t="shared" si="20"/>
        <v>0</v>
      </c>
      <c r="U55" s="48" t="str">
        <f t="shared" si="20"/>
        <v/>
      </c>
    </row>
    <row r="56" spans="1:21" ht="13">
      <c r="A56" s="138"/>
      <c r="B56" s="138"/>
      <c r="C56" s="11">
        <f t="shared" si="1"/>
        <v>0</v>
      </c>
      <c r="D56" s="1" t="str">
        <f t="shared" ref="D56:I56" si="21">IF($C14&gt;$C$45,D14,"")</f>
        <v/>
      </c>
      <c r="E56" s="45" t="str">
        <f t="shared" si="21"/>
        <v/>
      </c>
      <c r="F56" s="46" t="str">
        <f t="shared" si="21"/>
        <v/>
      </c>
      <c r="G56" s="46" t="str">
        <f t="shared" si="21"/>
        <v/>
      </c>
      <c r="H56" s="46" t="str">
        <f t="shared" si="21"/>
        <v/>
      </c>
      <c r="I56" s="46" t="str">
        <f t="shared" si="21"/>
        <v/>
      </c>
      <c r="J56" s="1"/>
      <c r="K56" s="45" t="str">
        <f t="shared" si="3"/>
        <v/>
      </c>
      <c r="L56" s="47" t="b">
        <v>1</v>
      </c>
      <c r="M56" s="1">
        <f t="shared" ref="M56:U56" si="22">IF($L56=TRUE,C56,"")</f>
        <v>0</v>
      </c>
      <c r="N56" s="1" t="str">
        <f t="shared" si="22"/>
        <v/>
      </c>
      <c r="O56" s="1" t="str">
        <f t="shared" si="22"/>
        <v/>
      </c>
      <c r="P56" s="1" t="str">
        <f t="shared" si="22"/>
        <v/>
      </c>
      <c r="Q56" s="1" t="str">
        <f t="shared" si="22"/>
        <v/>
      </c>
      <c r="R56" s="1" t="str">
        <f t="shared" si="22"/>
        <v/>
      </c>
      <c r="S56" s="1" t="str">
        <f t="shared" si="22"/>
        <v/>
      </c>
      <c r="T56" s="1">
        <f t="shared" si="22"/>
        <v>0</v>
      </c>
      <c r="U56" s="48" t="str">
        <f t="shared" si="22"/>
        <v/>
      </c>
    </row>
    <row r="57" spans="1:21" ht="13">
      <c r="A57" s="138"/>
      <c r="B57" s="138"/>
      <c r="C57" s="11">
        <f t="shared" si="1"/>
        <v>0</v>
      </c>
      <c r="D57" s="1" t="str">
        <f t="shared" ref="D57:I57" si="23">IF($C15&gt;$C$45,D15,"")</f>
        <v/>
      </c>
      <c r="E57" s="45" t="str">
        <f t="shared" si="23"/>
        <v/>
      </c>
      <c r="F57" s="46" t="str">
        <f t="shared" si="23"/>
        <v/>
      </c>
      <c r="G57" s="46" t="str">
        <f t="shared" si="23"/>
        <v/>
      </c>
      <c r="H57" s="46" t="str">
        <f t="shared" si="23"/>
        <v/>
      </c>
      <c r="I57" s="46" t="str">
        <f t="shared" si="23"/>
        <v/>
      </c>
      <c r="J57" s="1"/>
      <c r="K57" s="45" t="str">
        <f t="shared" si="3"/>
        <v/>
      </c>
      <c r="L57" s="47" t="b">
        <v>1</v>
      </c>
      <c r="M57" s="1">
        <f t="shared" ref="M57:U57" si="24">IF($L57=TRUE,C57,"")</f>
        <v>0</v>
      </c>
      <c r="N57" s="1" t="str">
        <f t="shared" si="24"/>
        <v/>
      </c>
      <c r="O57" s="1" t="str">
        <f t="shared" si="24"/>
        <v/>
      </c>
      <c r="P57" s="1" t="str">
        <f t="shared" si="24"/>
        <v/>
      </c>
      <c r="Q57" s="1" t="str">
        <f t="shared" si="24"/>
        <v/>
      </c>
      <c r="R57" s="1" t="str">
        <f t="shared" si="24"/>
        <v/>
      </c>
      <c r="S57" s="1" t="str">
        <f t="shared" si="24"/>
        <v/>
      </c>
      <c r="T57" s="1">
        <f t="shared" si="24"/>
        <v>0</v>
      </c>
      <c r="U57" s="48" t="str">
        <f t="shared" si="24"/>
        <v/>
      </c>
    </row>
    <row r="58" spans="1:21" ht="62.5">
      <c r="A58" s="138"/>
      <c r="B58" s="138"/>
      <c r="C58" s="11">
        <f t="shared" si="1"/>
        <v>4</v>
      </c>
      <c r="D58" s="1" t="str">
        <f t="shared" ref="D58:I58" si="25">IF($C16&gt;$C$45,D16,"")</f>
        <v>RF.1.3d</v>
      </c>
      <c r="E58" s="45" t="str">
        <f t="shared" si="25"/>
        <v>Use knowledge that every syllable must have a vowel sound to determine the number of syllables in a printed word.</v>
      </c>
      <c r="F58" s="46" t="b">
        <f t="shared" si="25"/>
        <v>1</v>
      </c>
      <c r="G58" s="46" t="b">
        <f t="shared" si="25"/>
        <v>1</v>
      </c>
      <c r="H58" s="46" t="b">
        <f t="shared" si="25"/>
        <v>1</v>
      </c>
      <c r="I58" s="46" t="b">
        <f t="shared" si="25"/>
        <v>1</v>
      </c>
      <c r="J58" s="1"/>
      <c r="K58" s="45" t="str">
        <f t="shared" si="3"/>
        <v>R-    Will need for more complex words                        
E-   needed for future skills in all levels              
A-   will be tested in sounds and comprehension   
L-  can utilize in all areas</v>
      </c>
      <c r="L58" s="47" t="b">
        <v>1</v>
      </c>
      <c r="M58" s="1">
        <f t="shared" ref="M58:U58" si="26">IF($L58=TRUE,C58,"")</f>
        <v>4</v>
      </c>
      <c r="N58" s="1" t="str">
        <f t="shared" si="26"/>
        <v>RF.1.3d</v>
      </c>
      <c r="O58" s="1" t="str">
        <f t="shared" si="26"/>
        <v>Use knowledge that every syllable must have a vowel sound to determine the number of syllables in a printed word.</v>
      </c>
      <c r="P58" s="1" t="b">
        <f t="shared" si="26"/>
        <v>1</v>
      </c>
      <c r="Q58" s="1" t="b">
        <f t="shared" si="26"/>
        <v>1</v>
      </c>
      <c r="R58" s="1" t="b">
        <f t="shared" si="26"/>
        <v>1</v>
      </c>
      <c r="S58" s="1" t="b">
        <f t="shared" si="26"/>
        <v>1</v>
      </c>
      <c r="T58" s="1">
        <f t="shared" si="26"/>
        <v>0</v>
      </c>
      <c r="U58" s="48" t="str">
        <f t="shared" si="26"/>
        <v>R-    Will need for more complex words                        
E-   needed for future skills in all levels              
A-   will be tested in sounds and comprehension   
L-  can utilize in all areas</v>
      </c>
    </row>
    <row r="59" spans="1:21" ht="13">
      <c r="A59" s="138"/>
      <c r="B59" s="138"/>
      <c r="C59" s="11">
        <f t="shared" si="1"/>
        <v>0</v>
      </c>
      <c r="D59" s="1" t="str">
        <f t="shared" ref="D59:I59" si="27">IF($C17&gt;$C$45,D17,"")</f>
        <v/>
      </c>
      <c r="E59" s="45" t="str">
        <f t="shared" si="27"/>
        <v/>
      </c>
      <c r="F59" s="46" t="str">
        <f t="shared" si="27"/>
        <v/>
      </c>
      <c r="G59" s="46" t="str">
        <f t="shared" si="27"/>
        <v/>
      </c>
      <c r="H59" s="46" t="str">
        <f t="shared" si="27"/>
        <v/>
      </c>
      <c r="I59" s="46" t="str">
        <f t="shared" si="27"/>
        <v/>
      </c>
      <c r="J59" s="1"/>
      <c r="K59" s="45" t="str">
        <f t="shared" si="3"/>
        <v/>
      </c>
      <c r="L59" s="47" t="b">
        <v>1</v>
      </c>
      <c r="M59" s="1">
        <f t="shared" ref="M59:U59" si="28">IF($L59=TRUE,C59,"")</f>
        <v>0</v>
      </c>
      <c r="N59" s="1" t="str">
        <f t="shared" si="28"/>
        <v/>
      </c>
      <c r="O59" s="1" t="str">
        <f t="shared" si="28"/>
        <v/>
      </c>
      <c r="P59" s="1" t="str">
        <f t="shared" si="28"/>
        <v/>
      </c>
      <c r="Q59" s="1" t="str">
        <f t="shared" si="28"/>
        <v/>
      </c>
      <c r="R59" s="1" t="str">
        <f t="shared" si="28"/>
        <v/>
      </c>
      <c r="S59" s="1" t="str">
        <f t="shared" si="28"/>
        <v/>
      </c>
      <c r="T59" s="1">
        <f t="shared" si="28"/>
        <v>0</v>
      </c>
      <c r="U59" s="48" t="str">
        <f t="shared" si="28"/>
        <v/>
      </c>
    </row>
    <row r="60" spans="1:21" ht="13">
      <c r="A60" s="138"/>
      <c r="B60" s="138"/>
      <c r="C60" s="11">
        <f t="shared" si="1"/>
        <v>0</v>
      </c>
      <c r="D60" s="1" t="str">
        <f t="shared" ref="D60:I60" si="29">IF($C18&gt;$C$45,D18,"")</f>
        <v/>
      </c>
      <c r="E60" s="45" t="str">
        <f t="shared" si="29"/>
        <v/>
      </c>
      <c r="F60" s="46" t="str">
        <f t="shared" si="29"/>
        <v/>
      </c>
      <c r="G60" s="46" t="str">
        <f t="shared" si="29"/>
        <v/>
      </c>
      <c r="H60" s="46" t="str">
        <f t="shared" si="29"/>
        <v/>
      </c>
      <c r="I60" s="46" t="str">
        <f t="shared" si="29"/>
        <v/>
      </c>
      <c r="J60" s="1"/>
      <c r="K60" s="45" t="str">
        <f t="shared" si="3"/>
        <v/>
      </c>
      <c r="L60" s="47" t="b">
        <v>1</v>
      </c>
      <c r="M60" s="1">
        <f t="shared" ref="M60:U60" si="30">IF($L60=TRUE,C60,"")</f>
        <v>0</v>
      </c>
      <c r="N60" s="1" t="str">
        <f t="shared" si="30"/>
        <v/>
      </c>
      <c r="O60" s="1" t="str">
        <f t="shared" si="30"/>
        <v/>
      </c>
      <c r="P60" s="1" t="str">
        <f t="shared" si="30"/>
        <v/>
      </c>
      <c r="Q60" s="1" t="str">
        <f t="shared" si="30"/>
        <v/>
      </c>
      <c r="R60" s="1" t="str">
        <f t="shared" si="30"/>
        <v/>
      </c>
      <c r="S60" s="1" t="str">
        <f t="shared" si="30"/>
        <v/>
      </c>
      <c r="T60" s="1">
        <f t="shared" si="30"/>
        <v>0</v>
      </c>
      <c r="U60" s="48" t="str">
        <f t="shared" si="30"/>
        <v/>
      </c>
    </row>
    <row r="61" spans="1:21" ht="75">
      <c r="A61" s="138"/>
      <c r="B61" s="139"/>
      <c r="C61" s="19">
        <f t="shared" si="1"/>
        <v>4</v>
      </c>
      <c r="D61" s="1" t="str">
        <f t="shared" ref="D61:I61" si="31">IF($C19&gt;$C$45,D19,"")</f>
        <v>RF.1.3g</v>
      </c>
      <c r="E61" s="45" t="str">
        <f t="shared" si="31"/>
        <v>Recognize and read grade appropriate irregularly spelled words</v>
      </c>
      <c r="F61" s="46" t="b">
        <f t="shared" si="31"/>
        <v>1</v>
      </c>
      <c r="G61" s="46" t="b">
        <f t="shared" si="31"/>
        <v>1</v>
      </c>
      <c r="H61" s="46" t="b">
        <f t="shared" si="31"/>
        <v>1</v>
      </c>
      <c r="I61" s="46" t="b">
        <f t="shared" si="31"/>
        <v>1</v>
      </c>
      <c r="J61" s="1"/>
      <c r="K61" s="45" t="str">
        <f t="shared" si="3"/>
        <v>R-    Will need for more complex irregularly spelled words and comprehension                       
E-   needed for future skills in all levels              
A-   will be tested in sounds and comprehension   
L-  will utilize in all areas</v>
      </c>
      <c r="L61" s="47" t="b">
        <v>1</v>
      </c>
      <c r="M61" s="1">
        <f t="shared" ref="M61:U61" si="32">IF($L61=TRUE,C61,"")</f>
        <v>4</v>
      </c>
      <c r="N61" s="1" t="str">
        <f t="shared" si="32"/>
        <v>RF.1.3g</v>
      </c>
      <c r="O61" s="1" t="str">
        <f t="shared" si="32"/>
        <v>Recognize and read grade appropriate irregularly spelled words</v>
      </c>
      <c r="P61" s="1" t="b">
        <f t="shared" si="32"/>
        <v>1</v>
      </c>
      <c r="Q61" s="1" t="b">
        <f t="shared" si="32"/>
        <v>1</v>
      </c>
      <c r="R61" s="1" t="b">
        <f t="shared" si="32"/>
        <v>1</v>
      </c>
      <c r="S61" s="1" t="b">
        <f t="shared" si="32"/>
        <v>1</v>
      </c>
      <c r="T61" s="1">
        <f t="shared" si="32"/>
        <v>0</v>
      </c>
      <c r="U61" s="48" t="str">
        <f t="shared" si="32"/>
        <v>R-    Will need for more complex irregularly spelled words and comprehension                       
E-   needed for future skills in all levels              
A-   will be tested in sounds and comprehension   
L-  will utilize in all areas</v>
      </c>
    </row>
    <row r="62" spans="1:21" ht="13">
      <c r="A62" s="138"/>
      <c r="B62" s="157" t="s">
        <v>44</v>
      </c>
      <c r="C62" s="11">
        <f t="shared" si="1"/>
        <v>0</v>
      </c>
      <c r="D62" s="1" t="str">
        <f t="shared" ref="D62:I62" si="33">IF($C20&gt;$C$45,D20,"")</f>
        <v/>
      </c>
      <c r="E62" s="45" t="str">
        <f t="shared" si="33"/>
        <v/>
      </c>
      <c r="F62" s="46" t="str">
        <f t="shared" si="33"/>
        <v/>
      </c>
      <c r="G62" s="46" t="str">
        <f t="shared" si="33"/>
        <v/>
      </c>
      <c r="H62" s="46" t="str">
        <f t="shared" si="33"/>
        <v/>
      </c>
      <c r="I62" s="46" t="str">
        <f t="shared" si="33"/>
        <v/>
      </c>
      <c r="J62" s="1"/>
      <c r="K62" s="45" t="str">
        <f t="shared" si="3"/>
        <v/>
      </c>
      <c r="L62" s="47" t="b">
        <v>1</v>
      </c>
      <c r="M62" s="1">
        <f t="shared" ref="M62:U62" si="34">IF($L62=TRUE,C62,"")</f>
        <v>0</v>
      </c>
      <c r="N62" s="1" t="str">
        <f t="shared" si="34"/>
        <v/>
      </c>
      <c r="O62" s="1" t="str">
        <f t="shared" si="34"/>
        <v/>
      </c>
      <c r="P62" s="1" t="str">
        <f t="shared" si="34"/>
        <v/>
      </c>
      <c r="Q62" s="1" t="str">
        <f t="shared" si="34"/>
        <v/>
      </c>
      <c r="R62" s="1" t="str">
        <f t="shared" si="34"/>
        <v/>
      </c>
      <c r="S62" s="1" t="str">
        <f t="shared" si="34"/>
        <v/>
      </c>
      <c r="T62" s="1">
        <f t="shared" si="34"/>
        <v>0</v>
      </c>
      <c r="U62" s="48" t="str">
        <f t="shared" si="34"/>
        <v/>
      </c>
    </row>
    <row r="63" spans="1:21" ht="13">
      <c r="A63" s="138"/>
      <c r="B63" s="138"/>
      <c r="C63" s="11">
        <f t="shared" si="1"/>
        <v>0</v>
      </c>
      <c r="D63" s="1" t="str">
        <f t="shared" ref="D63:I63" si="35">IF($C21&gt;$C$45,D21,"")</f>
        <v/>
      </c>
      <c r="E63" s="45" t="str">
        <f t="shared" si="35"/>
        <v/>
      </c>
      <c r="F63" s="46" t="str">
        <f t="shared" si="35"/>
        <v/>
      </c>
      <c r="G63" s="46" t="str">
        <f t="shared" si="35"/>
        <v/>
      </c>
      <c r="H63" s="46" t="str">
        <f t="shared" si="35"/>
        <v/>
      </c>
      <c r="I63" s="46" t="str">
        <f t="shared" si="35"/>
        <v/>
      </c>
      <c r="J63" s="1"/>
      <c r="K63" s="45" t="str">
        <f t="shared" si="3"/>
        <v/>
      </c>
      <c r="L63" s="47" t="b">
        <v>1</v>
      </c>
      <c r="M63" s="1">
        <f t="shared" ref="M63:U63" si="36">IF($L63=TRUE,C63,"")</f>
        <v>0</v>
      </c>
      <c r="N63" s="1" t="str">
        <f t="shared" si="36"/>
        <v/>
      </c>
      <c r="O63" s="1" t="str">
        <f t="shared" si="36"/>
        <v/>
      </c>
      <c r="P63" s="1" t="str">
        <f t="shared" si="36"/>
        <v/>
      </c>
      <c r="Q63" s="1" t="str">
        <f t="shared" si="36"/>
        <v/>
      </c>
      <c r="R63" s="1" t="str">
        <f t="shared" si="36"/>
        <v/>
      </c>
      <c r="S63" s="1" t="str">
        <f t="shared" si="36"/>
        <v/>
      </c>
      <c r="T63" s="1">
        <f t="shared" si="36"/>
        <v>0</v>
      </c>
      <c r="U63" s="48" t="str">
        <f t="shared" si="36"/>
        <v/>
      </c>
    </row>
    <row r="64" spans="1:21" ht="13">
      <c r="A64" s="138"/>
      <c r="B64" s="138"/>
      <c r="C64" s="11">
        <f t="shared" si="1"/>
        <v>0</v>
      </c>
      <c r="D64" s="1" t="str">
        <f t="shared" ref="D64:I64" si="37">IF($C22&gt;$C$45,D22,"")</f>
        <v/>
      </c>
      <c r="E64" s="45" t="str">
        <f t="shared" si="37"/>
        <v/>
      </c>
      <c r="F64" s="46" t="str">
        <f t="shared" si="37"/>
        <v/>
      </c>
      <c r="G64" s="46" t="str">
        <f t="shared" si="37"/>
        <v/>
      </c>
      <c r="H64" s="46" t="str">
        <f t="shared" si="37"/>
        <v/>
      </c>
      <c r="I64" s="46" t="str">
        <f t="shared" si="37"/>
        <v/>
      </c>
      <c r="J64" s="1"/>
      <c r="K64" s="45" t="str">
        <f t="shared" si="3"/>
        <v/>
      </c>
      <c r="L64" s="47" t="b">
        <v>1</v>
      </c>
      <c r="M64" s="1">
        <f t="shared" ref="M64:U64" si="38">IF($L64=TRUE,C64,"")</f>
        <v>0</v>
      </c>
      <c r="N64" s="1" t="str">
        <f t="shared" si="38"/>
        <v/>
      </c>
      <c r="O64" s="1" t="str">
        <f t="shared" si="38"/>
        <v/>
      </c>
      <c r="P64" s="1" t="str">
        <f t="shared" si="38"/>
        <v/>
      </c>
      <c r="Q64" s="1" t="str">
        <f t="shared" si="38"/>
        <v/>
      </c>
      <c r="R64" s="1" t="str">
        <f t="shared" si="38"/>
        <v/>
      </c>
      <c r="S64" s="1" t="str">
        <f t="shared" si="38"/>
        <v/>
      </c>
      <c r="T64" s="1">
        <f t="shared" si="38"/>
        <v>0</v>
      </c>
      <c r="U64" s="48" t="str">
        <f t="shared" si="38"/>
        <v/>
      </c>
    </row>
    <row r="65" spans="1:21" ht="13">
      <c r="A65" s="139"/>
      <c r="B65" s="139"/>
      <c r="C65" s="19">
        <f t="shared" si="1"/>
        <v>0</v>
      </c>
      <c r="D65" s="1" t="str">
        <f t="shared" ref="D65:I65" si="39">IF($C23&gt;$C$45,D23,"")</f>
        <v/>
      </c>
      <c r="E65" s="45" t="str">
        <f t="shared" si="39"/>
        <v/>
      </c>
      <c r="F65" s="46" t="str">
        <f t="shared" si="39"/>
        <v/>
      </c>
      <c r="G65" s="46" t="str">
        <f t="shared" si="39"/>
        <v/>
      </c>
      <c r="H65" s="46" t="str">
        <f t="shared" si="39"/>
        <v/>
      </c>
      <c r="I65" s="46" t="str">
        <f t="shared" si="39"/>
        <v/>
      </c>
      <c r="J65" s="1"/>
      <c r="K65" s="45" t="str">
        <f t="shared" si="3"/>
        <v/>
      </c>
      <c r="L65" s="47" t="b">
        <v>1</v>
      </c>
      <c r="M65" s="1">
        <f t="shared" ref="M65:U65" si="40">IF($L65=TRUE,C65,"")</f>
        <v>0</v>
      </c>
      <c r="N65" s="1" t="str">
        <f t="shared" si="40"/>
        <v/>
      </c>
      <c r="O65" s="1" t="str">
        <f t="shared" si="40"/>
        <v/>
      </c>
      <c r="P65" s="1" t="str">
        <f t="shared" si="40"/>
        <v/>
      </c>
      <c r="Q65" s="1" t="str">
        <f t="shared" si="40"/>
        <v/>
      </c>
      <c r="R65" s="1" t="str">
        <f t="shared" si="40"/>
        <v/>
      </c>
      <c r="S65" s="1" t="str">
        <f t="shared" si="40"/>
        <v/>
      </c>
      <c r="T65" s="1">
        <f t="shared" si="40"/>
        <v>0</v>
      </c>
      <c r="U65" s="48" t="str">
        <f t="shared" si="40"/>
        <v/>
      </c>
    </row>
    <row r="66" spans="1:21" ht="13">
      <c r="A66" s="168" t="s">
        <v>58</v>
      </c>
      <c r="B66" s="158" t="s">
        <v>59</v>
      </c>
      <c r="C66" s="11">
        <f t="shared" si="1"/>
        <v>0</v>
      </c>
      <c r="D66" s="1" t="str">
        <f t="shared" ref="D66:I66" si="41">IF($C24&gt;$C$45,D24,"")</f>
        <v/>
      </c>
      <c r="E66" s="45" t="str">
        <f t="shared" si="41"/>
        <v/>
      </c>
      <c r="F66" s="46" t="str">
        <f t="shared" si="41"/>
        <v/>
      </c>
      <c r="G66" s="46" t="str">
        <f t="shared" si="41"/>
        <v/>
      </c>
      <c r="H66" s="46" t="str">
        <f t="shared" si="41"/>
        <v/>
      </c>
      <c r="I66" s="46" t="str">
        <f t="shared" si="41"/>
        <v/>
      </c>
      <c r="J66" s="1"/>
      <c r="K66" s="45" t="str">
        <f t="shared" si="3"/>
        <v/>
      </c>
      <c r="L66" s="47" t="b">
        <v>0</v>
      </c>
      <c r="M66" s="1" t="str">
        <f t="shared" ref="M66:U66" si="42">IF($L66=TRUE,C66,"")</f>
        <v/>
      </c>
      <c r="N66" s="1" t="str">
        <f t="shared" si="42"/>
        <v/>
      </c>
      <c r="O66" s="1" t="str">
        <f t="shared" si="42"/>
        <v/>
      </c>
      <c r="P66" s="1" t="str">
        <f t="shared" si="42"/>
        <v/>
      </c>
      <c r="Q66" s="1" t="str">
        <f t="shared" si="42"/>
        <v/>
      </c>
      <c r="R66" s="1" t="str">
        <f t="shared" si="42"/>
        <v/>
      </c>
      <c r="S66" s="1" t="str">
        <f t="shared" si="42"/>
        <v/>
      </c>
      <c r="T66" s="1" t="str">
        <f t="shared" si="42"/>
        <v/>
      </c>
      <c r="U66" s="48" t="str">
        <f t="shared" si="42"/>
        <v/>
      </c>
    </row>
    <row r="67" spans="1:21" ht="13">
      <c r="A67" s="138"/>
      <c r="B67" s="138"/>
      <c r="C67" s="11">
        <f t="shared" si="1"/>
        <v>0</v>
      </c>
      <c r="D67" s="1" t="str">
        <f t="shared" ref="D67:I67" si="43">IF($C25&gt;$C$45,D25,"")</f>
        <v/>
      </c>
      <c r="E67" s="45" t="str">
        <f t="shared" si="43"/>
        <v/>
      </c>
      <c r="F67" s="46" t="str">
        <f t="shared" si="43"/>
        <v/>
      </c>
      <c r="G67" s="46" t="str">
        <f t="shared" si="43"/>
        <v/>
      </c>
      <c r="H67" s="46" t="str">
        <f t="shared" si="43"/>
        <v/>
      </c>
      <c r="I67" s="46" t="str">
        <f t="shared" si="43"/>
        <v/>
      </c>
      <c r="J67" s="1"/>
      <c r="K67" s="45" t="str">
        <f t="shared" si="3"/>
        <v/>
      </c>
      <c r="L67" s="47" t="b">
        <v>1</v>
      </c>
      <c r="M67" s="1">
        <f t="shared" ref="M67:U67" si="44">IF($L67=TRUE,C67,"")</f>
        <v>0</v>
      </c>
      <c r="N67" s="1" t="str">
        <f t="shared" si="44"/>
        <v/>
      </c>
      <c r="O67" s="1" t="str">
        <f t="shared" si="44"/>
        <v/>
      </c>
      <c r="P67" s="1" t="str">
        <f t="shared" si="44"/>
        <v/>
      </c>
      <c r="Q67" s="1" t="str">
        <f t="shared" si="44"/>
        <v/>
      </c>
      <c r="R67" s="1" t="str">
        <f t="shared" si="44"/>
        <v/>
      </c>
      <c r="S67" s="1" t="str">
        <f t="shared" si="44"/>
        <v/>
      </c>
      <c r="T67" s="1">
        <f t="shared" si="44"/>
        <v>0</v>
      </c>
      <c r="U67" s="48" t="str">
        <f t="shared" si="44"/>
        <v/>
      </c>
    </row>
    <row r="68" spans="1:21" ht="13">
      <c r="A68" s="138"/>
      <c r="B68" s="139"/>
      <c r="C68" s="19">
        <f t="shared" si="1"/>
        <v>0</v>
      </c>
      <c r="D68" s="1" t="str">
        <f t="shared" ref="D68:I68" si="45">IF($C26&gt;$C$45,D26,"")</f>
        <v/>
      </c>
      <c r="E68" s="45" t="str">
        <f t="shared" si="45"/>
        <v/>
      </c>
      <c r="F68" s="46" t="str">
        <f t="shared" si="45"/>
        <v/>
      </c>
      <c r="G68" s="46" t="str">
        <f t="shared" si="45"/>
        <v/>
      </c>
      <c r="H68" s="46" t="str">
        <f t="shared" si="45"/>
        <v/>
      </c>
      <c r="I68" s="46" t="str">
        <f t="shared" si="45"/>
        <v/>
      </c>
      <c r="J68" s="1"/>
      <c r="K68" s="45" t="str">
        <f t="shared" si="3"/>
        <v/>
      </c>
      <c r="L68" s="47" t="b">
        <v>0</v>
      </c>
      <c r="M68" s="1" t="str">
        <f t="shared" ref="M68:U68" si="46">IF($L68=TRUE,C68,"")</f>
        <v/>
      </c>
      <c r="N68" s="1" t="str">
        <f t="shared" si="46"/>
        <v/>
      </c>
      <c r="O68" s="1" t="str">
        <f t="shared" si="46"/>
        <v/>
      </c>
      <c r="P68" s="1" t="str">
        <f t="shared" si="46"/>
        <v/>
      </c>
      <c r="Q68" s="1" t="str">
        <f t="shared" si="46"/>
        <v/>
      </c>
      <c r="R68" s="1" t="str">
        <f t="shared" si="46"/>
        <v/>
      </c>
      <c r="S68" s="1" t="str">
        <f t="shared" si="46"/>
        <v/>
      </c>
      <c r="T68" s="1" t="str">
        <f t="shared" si="46"/>
        <v/>
      </c>
      <c r="U68" s="48" t="str">
        <f t="shared" si="46"/>
        <v/>
      </c>
    </row>
    <row r="69" spans="1:21" ht="13">
      <c r="A69" s="138"/>
      <c r="B69" s="169" t="s">
        <v>66</v>
      </c>
      <c r="C69" s="11">
        <f t="shared" si="1"/>
        <v>0</v>
      </c>
      <c r="D69" s="1" t="str">
        <f t="shared" ref="D69:I69" si="47">IF($C27&gt;$C$45,D27,"")</f>
        <v/>
      </c>
      <c r="E69" s="45" t="str">
        <f t="shared" si="47"/>
        <v/>
      </c>
      <c r="F69" s="46" t="str">
        <f t="shared" si="47"/>
        <v/>
      </c>
      <c r="G69" s="46" t="str">
        <f t="shared" si="47"/>
        <v/>
      </c>
      <c r="H69" s="46" t="str">
        <f t="shared" si="47"/>
        <v/>
      </c>
      <c r="I69" s="46" t="str">
        <f t="shared" si="47"/>
        <v/>
      </c>
      <c r="J69" s="1"/>
      <c r="K69" s="45" t="str">
        <f t="shared" si="3"/>
        <v/>
      </c>
      <c r="L69" s="49" t="b">
        <v>0</v>
      </c>
      <c r="M69" s="1" t="str">
        <f t="shared" ref="M69:U69" si="48">IF($L69=TRUE,C69,"")</f>
        <v/>
      </c>
      <c r="N69" s="1" t="str">
        <f t="shared" si="48"/>
        <v/>
      </c>
      <c r="O69" s="1" t="str">
        <f t="shared" si="48"/>
        <v/>
      </c>
      <c r="P69" s="1" t="str">
        <f t="shared" si="48"/>
        <v/>
      </c>
      <c r="Q69" s="1" t="str">
        <f t="shared" si="48"/>
        <v/>
      </c>
      <c r="R69" s="1" t="str">
        <f t="shared" si="48"/>
        <v/>
      </c>
      <c r="S69" s="1" t="str">
        <f t="shared" si="48"/>
        <v/>
      </c>
      <c r="T69" s="1" t="str">
        <f t="shared" si="48"/>
        <v/>
      </c>
      <c r="U69" s="48" t="str">
        <f t="shared" si="48"/>
        <v/>
      </c>
    </row>
    <row r="70" spans="1:21" ht="13">
      <c r="A70" s="138"/>
      <c r="B70" s="138"/>
      <c r="C70" s="11">
        <f t="shared" si="1"/>
        <v>0</v>
      </c>
      <c r="D70" s="1" t="str">
        <f t="shared" ref="D70:I70" si="49">IF($C28&gt;$C$45,D28,"")</f>
        <v/>
      </c>
      <c r="E70" s="45" t="str">
        <f t="shared" si="49"/>
        <v/>
      </c>
      <c r="F70" s="46" t="str">
        <f t="shared" si="49"/>
        <v/>
      </c>
      <c r="G70" s="46" t="str">
        <f t="shared" si="49"/>
        <v/>
      </c>
      <c r="H70" s="46" t="str">
        <f t="shared" si="49"/>
        <v/>
      </c>
      <c r="I70" s="46" t="str">
        <f t="shared" si="49"/>
        <v/>
      </c>
      <c r="J70" s="1"/>
      <c r="K70" s="45" t="str">
        <f t="shared" si="3"/>
        <v/>
      </c>
      <c r="L70" s="47" t="b">
        <v>1</v>
      </c>
      <c r="M70" s="1">
        <f t="shared" ref="M70:U70" si="50">IF($L70=TRUE,C70,"")</f>
        <v>0</v>
      </c>
      <c r="N70" s="1" t="str">
        <f t="shared" si="50"/>
        <v/>
      </c>
      <c r="O70" s="1" t="str">
        <f t="shared" si="50"/>
        <v/>
      </c>
      <c r="P70" s="1" t="str">
        <f t="shared" si="50"/>
        <v/>
      </c>
      <c r="Q70" s="1" t="str">
        <f t="shared" si="50"/>
        <v/>
      </c>
      <c r="R70" s="1" t="str">
        <f t="shared" si="50"/>
        <v/>
      </c>
      <c r="S70" s="1" t="str">
        <f t="shared" si="50"/>
        <v/>
      </c>
      <c r="T70" s="1">
        <f t="shared" si="50"/>
        <v>0</v>
      </c>
      <c r="U70" s="48" t="str">
        <f t="shared" si="50"/>
        <v/>
      </c>
    </row>
    <row r="71" spans="1:21" ht="13">
      <c r="A71" s="138"/>
      <c r="B71" s="139"/>
      <c r="C71" s="19">
        <f t="shared" si="1"/>
        <v>0</v>
      </c>
      <c r="D71" s="1" t="str">
        <f t="shared" ref="D71:I71" si="51">IF($C29&gt;$C$45,D29,"")</f>
        <v/>
      </c>
      <c r="E71" s="45" t="str">
        <f t="shared" si="51"/>
        <v/>
      </c>
      <c r="F71" s="46" t="str">
        <f t="shared" si="51"/>
        <v/>
      </c>
      <c r="G71" s="46" t="str">
        <f t="shared" si="51"/>
        <v/>
      </c>
      <c r="H71" s="46" t="str">
        <f t="shared" si="51"/>
        <v/>
      </c>
      <c r="I71" s="46" t="str">
        <f t="shared" si="51"/>
        <v/>
      </c>
      <c r="J71" s="1"/>
      <c r="K71" s="45" t="str">
        <f t="shared" si="3"/>
        <v/>
      </c>
      <c r="L71" s="47" t="b">
        <v>0</v>
      </c>
      <c r="M71" s="1" t="str">
        <f t="shared" ref="M71:U71" si="52">IF($L71=TRUE,C71,"")</f>
        <v/>
      </c>
      <c r="N71" s="1" t="str">
        <f t="shared" si="52"/>
        <v/>
      </c>
      <c r="O71" s="1" t="str">
        <f t="shared" si="52"/>
        <v/>
      </c>
      <c r="P71" s="1" t="str">
        <f t="shared" si="52"/>
        <v/>
      </c>
      <c r="Q71" s="1" t="str">
        <f t="shared" si="52"/>
        <v/>
      </c>
      <c r="R71" s="1" t="str">
        <f t="shared" si="52"/>
        <v/>
      </c>
      <c r="S71" s="1" t="str">
        <f t="shared" si="52"/>
        <v/>
      </c>
      <c r="T71" s="1" t="str">
        <f t="shared" si="52"/>
        <v/>
      </c>
      <c r="U71" s="48" t="str">
        <f t="shared" si="52"/>
        <v/>
      </c>
    </row>
    <row r="72" spans="1:21" ht="13">
      <c r="A72" s="138"/>
      <c r="B72" s="170" t="s">
        <v>73</v>
      </c>
      <c r="C72" s="11">
        <f t="shared" si="1"/>
        <v>0</v>
      </c>
      <c r="D72" s="1" t="str">
        <f t="shared" ref="D72:I72" si="53">IF($C30&gt;$C$45,D30,"")</f>
        <v/>
      </c>
      <c r="E72" s="45" t="str">
        <f t="shared" si="53"/>
        <v/>
      </c>
      <c r="F72" s="46" t="str">
        <f t="shared" si="53"/>
        <v/>
      </c>
      <c r="G72" s="46" t="str">
        <f t="shared" si="53"/>
        <v/>
      </c>
      <c r="H72" s="46" t="str">
        <f t="shared" si="53"/>
        <v/>
      </c>
      <c r="I72" s="46" t="str">
        <f t="shared" si="53"/>
        <v/>
      </c>
      <c r="J72" s="1"/>
      <c r="K72" s="45" t="str">
        <f t="shared" si="3"/>
        <v/>
      </c>
      <c r="L72" s="47" t="b">
        <v>0</v>
      </c>
      <c r="M72" s="1" t="str">
        <f t="shared" ref="M72:U72" si="54">IF($L72=TRUE,C72,"")</f>
        <v/>
      </c>
      <c r="N72" s="1" t="str">
        <f t="shared" si="54"/>
        <v/>
      </c>
      <c r="O72" s="1" t="str">
        <f t="shared" si="54"/>
        <v/>
      </c>
      <c r="P72" s="1" t="str">
        <f t="shared" si="54"/>
        <v/>
      </c>
      <c r="Q72" s="1" t="str">
        <f t="shared" si="54"/>
        <v/>
      </c>
      <c r="R72" s="1" t="str">
        <f t="shared" si="54"/>
        <v/>
      </c>
      <c r="S72" s="1" t="str">
        <f t="shared" si="54"/>
        <v/>
      </c>
      <c r="T72" s="1" t="str">
        <f t="shared" si="54"/>
        <v/>
      </c>
      <c r="U72" s="48" t="str">
        <f t="shared" si="54"/>
        <v/>
      </c>
    </row>
    <row r="73" spans="1:21" ht="13">
      <c r="A73" s="138"/>
      <c r="B73" s="139"/>
      <c r="C73" s="19">
        <f t="shared" si="1"/>
        <v>0</v>
      </c>
      <c r="D73" s="1" t="str">
        <f t="shared" ref="D73:I73" si="55">IF($C31&gt;$C$45,D31,"")</f>
        <v/>
      </c>
      <c r="E73" s="45" t="str">
        <f t="shared" si="55"/>
        <v/>
      </c>
      <c r="F73" s="46" t="str">
        <f t="shared" si="55"/>
        <v/>
      </c>
      <c r="G73" s="46" t="str">
        <f t="shared" si="55"/>
        <v/>
      </c>
      <c r="H73" s="46" t="str">
        <f t="shared" si="55"/>
        <v/>
      </c>
      <c r="I73" s="46" t="str">
        <f t="shared" si="55"/>
        <v/>
      </c>
      <c r="J73" s="1"/>
      <c r="K73" s="45" t="str">
        <f t="shared" si="3"/>
        <v/>
      </c>
      <c r="L73" s="47" t="b">
        <v>0</v>
      </c>
      <c r="M73" s="1" t="str">
        <f t="shared" ref="M73:U73" si="56">IF($L73=TRUE,C73,"")</f>
        <v/>
      </c>
      <c r="N73" s="1" t="str">
        <f t="shared" si="56"/>
        <v/>
      </c>
      <c r="O73" s="1" t="str">
        <f t="shared" si="56"/>
        <v/>
      </c>
      <c r="P73" s="1" t="str">
        <f t="shared" si="56"/>
        <v/>
      </c>
      <c r="Q73" s="1" t="str">
        <f t="shared" si="56"/>
        <v/>
      </c>
      <c r="R73" s="1" t="str">
        <f t="shared" si="56"/>
        <v/>
      </c>
      <c r="S73" s="1" t="str">
        <f t="shared" si="56"/>
        <v/>
      </c>
      <c r="T73" s="1" t="str">
        <f t="shared" si="56"/>
        <v/>
      </c>
      <c r="U73" s="48" t="str">
        <f t="shared" si="56"/>
        <v/>
      </c>
    </row>
    <row r="74" spans="1:21" ht="46">
      <c r="A74" s="138"/>
      <c r="B74" s="66" t="s">
        <v>78</v>
      </c>
      <c r="C74" s="19">
        <f t="shared" si="1"/>
        <v>0</v>
      </c>
      <c r="D74" s="1" t="str">
        <f t="shared" ref="D74:I74" si="57">IF($C32&gt;$C$45,D32,"")</f>
        <v/>
      </c>
      <c r="E74" s="45" t="str">
        <f t="shared" si="57"/>
        <v/>
      </c>
      <c r="F74" s="46" t="str">
        <f t="shared" si="57"/>
        <v/>
      </c>
      <c r="G74" s="46" t="str">
        <f t="shared" si="57"/>
        <v/>
      </c>
      <c r="H74" s="46" t="str">
        <f t="shared" si="57"/>
        <v/>
      </c>
      <c r="I74" s="46" t="str">
        <f t="shared" si="57"/>
        <v/>
      </c>
      <c r="J74" s="1"/>
      <c r="K74" s="45" t="str">
        <f t="shared" si="3"/>
        <v/>
      </c>
      <c r="L74" s="49" t="b">
        <v>0</v>
      </c>
      <c r="M74" s="1" t="str">
        <f t="shared" ref="M74:U74" si="58">IF($L74=TRUE,C74,"")</f>
        <v/>
      </c>
      <c r="N74" s="1" t="str">
        <f t="shared" si="58"/>
        <v/>
      </c>
      <c r="O74" s="1" t="str">
        <f t="shared" si="58"/>
        <v/>
      </c>
      <c r="P74" s="1" t="str">
        <f t="shared" si="58"/>
        <v/>
      </c>
      <c r="Q74" s="1" t="str">
        <f t="shared" si="58"/>
        <v/>
      </c>
      <c r="R74" s="1" t="str">
        <f t="shared" si="58"/>
        <v/>
      </c>
      <c r="S74" s="1" t="str">
        <f t="shared" si="58"/>
        <v/>
      </c>
      <c r="T74" s="1" t="str">
        <f t="shared" si="58"/>
        <v/>
      </c>
      <c r="U74" s="48" t="str">
        <f t="shared" si="58"/>
        <v/>
      </c>
    </row>
    <row r="75" spans="1:21" ht="13">
      <c r="A75" s="139"/>
      <c r="B75" s="163" t="s">
        <v>59</v>
      </c>
      <c r="C75" s="11">
        <f t="shared" si="1"/>
        <v>0</v>
      </c>
      <c r="D75" s="1" t="str">
        <f t="shared" ref="D75:I75" si="59">IF($C33&gt;$C$45,D33,"")</f>
        <v/>
      </c>
      <c r="E75" s="45" t="str">
        <f t="shared" si="59"/>
        <v/>
      </c>
      <c r="F75" s="46" t="str">
        <f t="shared" si="59"/>
        <v/>
      </c>
      <c r="G75" s="46" t="str">
        <f t="shared" si="59"/>
        <v/>
      </c>
      <c r="H75" s="46" t="str">
        <f t="shared" si="59"/>
        <v/>
      </c>
      <c r="I75" s="46" t="str">
        <f t="shared" si="59"/>
        <v/>
      </c>
      <c r="J75" s="1"/>
      <c r="K75" s="45" t="str">
        <f t="shared" si="3"/>
        <v/>
      </c>
      <c r="L75" s="47" t="b">
        <v>0</v>
      </c>
      <c r="M75" s="1" t="str">
        <f t="shared" ref="M75:U75" si="60">IF($L75=TRUE,C75,"")</f>
        <v/>
      </c>
      <c r="N75" s="1" t="str">
        <f t="shared" si="60"/>
        <v/>
      </c>
      <c r="O75" s="1" t="str">
        <f t="shared" si="60"/>
        <v/>
      </c>
      <c r="P75" s="1" t="str">
        <f t="shared" si="60"/>
        <v/>
      </c>
      <c r="Q75" s="1" t="str">
        <f t="shared" si="60"/>
        <v/>
      </c>
      <c r="R75" s="1" t="str">
        <f t="shared" si="60"/>
        <v/>
      </c>
      <c r="S75" s="1" t="str">
        <f t="shared" si="60"/>
        <v/>
      </c>
      <c r="T75" s="1" t="str">
        <f t="shared" si="60"/>
        <v/>
      </c>
      <c r="U75" s="48" t="str">
        <f t="shared" si="60"/>
        <v/>
      </c>
    </row>
    <row r="76" spans="1:21" ht="13">
      <c r="A76" s="171" t="s">
        <v>81</v>
      </c>
      <c r="B76" s="138"/>
      <c r="C76" s="11">
        <f t="shared" si="1"/>
        <v>0</v>
      </c>
      <c r="D76" s="1" t="str">
        <f t="shared" ref="D76:I76" si="61">IF($C34&gt;$C$45,D34,"")</f>
        <v/>
      </c>
      <c r="E76" s="45" t="str">
        <f t="shared" si="61"/>
        <v/>
      </c>
      <c r="F76" s="46" t="str">
        <f t="shared" si="61"/>
        <v/>
      </c>
      <c r="G76" s="46" t="str">
        <f t="shared" si="61"/>
        <v/>
      </c>
      <c r="H76" s="46" t="str">
        <f t="shared" si="61"/>
        <v/>
      </c>
      <c r="I76" s="46" t="str">
        <f t="shared" si="61"/>
        <v/>
      </c>
      <c r="J76" s="1"/>
      <c r="K76" s="45" t="str">
        <f t="shared" si="3"/>
        <v/>
      </c>
      <c r="L76" s="47" t="b">
        <v>1</v>
      </c>
      <c r="M76" s="1">
        <f t="shared" ref="M76:U76" si="62">IF($L76=TRUE,C76,"")</f>
        <v>0</v>
      </c>
      <c r="N76" s="1" t="str">
        <f t="shared" si="62"/>
        <v/>
      </c>
      <c r="O76" s="1" t="str">
        <f t="shared" si="62"/>
        <v/>
      </c>
      <c r="P76" s="1" t="str">
        <f t="shared" si="62"/>
        <v/>
      </c>
      <c r="Q76" s="1" t="str">
        <f t="shared" si="62"/>
        <v/>
      </c>
      <c r="R76" s="1" t="str">
        <f t="shared" si="62"/>
        <v/>
      </c>
      <c r="S76" s="1" t="str">
        <f t="shared" si="62"/>
        <v/>
      </c>
      <c r="T76" s="1">
        <f t="shared" si="62"/>
        <v>0</v>
      </c>
      <c r="U76" s="48" t="str">
        <f t="shared" si="62"/>
        <v/>
      </c>
    </row>
    <row r="77" spans="1:21" ht="13">
      <c r="A77" s="138"/>
      <c r="B77" s="139"/>
      <c r="C77" s="19">
        <f t="shared" si="1"/>
        <v>0</v>
      </c>
      <c r="D77" s="1" t="str">
        <f t="shared" ref="D77:I77" si="63">IF($C35&gt;$C$45,D35,"")</f>
        <v/>
      </c>
      <c r="E77" s="45" t="str">
        <f t="shared" si="63"/>
        <v/>
      </c>
      <c r="F77" s="46" t="str">
        <f t="shared" si="63"/>
        <v/>
      </c>
      <c r="G77" s="46" t="str">
        <f t="shared" si="63"/>
        <v/>
      </c>
      <c r="H77" s="46" t="str">
        <f t="shared" si="63"/>
        <v/>
      </c>
      <c r="I77" s="46" t="str">
        <f t="shared" si="63"/>
        <v/>
      </c>
      <c r="J77" s="1"/>
      <c r="K77" s="45" t="str">
        <f t="shared" si="3"/>
        <v/>
      </c>
      <c r="L77" s="47" t="b">
        <v>0</v>
      </c>
      <c r="M77" s="1" t="str">
        <f t="shared" ref="M77:U77" si="64">IF($L77=TRUE,C77,"")</f>
        <v/>
      </c>
      <c r="N77" s="1" t="str">
        <f t="shared" si="64"/>
        <v/>
      </c>
      <c r="O77" s="1" t="str">
        <f t="shared" si="64"/>
        <v/>
      </c>
      <c r="P77" s="1" t="str">
        <f t="shared" si="64"/>
        <v/>
      </c>
      <c r="Q77" s="1" t="str">
        <f t="shared" si="64"/>
        <v/>
      </c>
      <c r="R77" s="1" t="str">
        <f t="shared" si="64"/>
        <v/>
      </c>
      <c r="S77" s="1" t="str">
        <f t="shared" si="64"/>
        <v/>
      </c>
      <c r="T77" s="1" t="str">
        <f t="shared" si="64"/>
        <v/>
      </c>
      <c r="U77" s="48" t="str">
        <f t="shared" si="64"/>
        <v/>
      </c>
    </row>
    <row r="78" spans="1:21" ht="13">
      <c r="A78" s="138"/>
      <c r="B78" s="166" t="s">
        <v>66</v>
      </c>
      <c r="C78" s="11">
        <f t="shared" si="1"/>
        <v>0</v>
      </c>
      <c r="D78" s="1" t="str">
        <f t="shared" ref="D78:I78" si="65">IF($C36&gt;$C$45,D36,"")</f>
        <v/>
      </c>
      <c r="E78" s="45" t="str">
        <f t="shared" si="65"/>
        <v/>
      </c>
      <c r="F78" s="46" t="str">
        <f t="shared" si="65"/>
        <v/>
      </c>
      <c r="G78" s="46" t="str">
        <f t="shared" si="65"/>
        <v/>
      </c>
      <c r="H78" s="46" t="str">
        <f t="shared" si="65"/>
        <v/>
      </c>
      <c r="I78" s="46" t="str">
        <f t="shared" si="65"/>
        <v/>
      </c>
      <c r="J78" s="1"/>
      <c r="K78" s="45" t="str">
        <f t="shared" si="3"/>
        <v/>
      </c>
      <c r="L78" s="47" t="b">
        <v>1</v>
      </c>
      <c r="M78" s="1">
        <f t="shared" ref="M78:U78" si="66">IF($L78=TRUE,C78,"")</f>
        <v>0</v>
      </c>
      <c r="N78" s="1" t="str">
        <f t="shared" si="66"/>
        <v/>
      </c>
      <c r="O78" s="1" t="str">
        <f t="shared" si="66"/>
        <v/>
      </c>
      <c r="P78" s="1" t="str">
        <f t="shared" si="66"/>
        <v/>
      </c>
      <c r="Q78" s="1" t="str">
        <f t="shared" si="66"/>
        <v/>
      </c>
      <c r="R78" s="1" t="str">
        <f t="shared" si="66"/>
        <v/>
      </c>
      <c r="S78" s="1" t="str">
        <f t="shared" si="66"/>
        <v/>
      </c>
      <c r="T78" s="1">
        <f t="shared" si="66"/>
        <v>0</v>
      </c>
      <c r="U78" s="48" t="str">
        <f t="shared" si="66"/>
        <v/>
      </c>
    </row>
    <row r="79" spans="1:21" ht="13">
      <c r="A79" s="138"/>
      <c r="B79" s="138"/>
      <c r="C79" s="11">
        <f t="shared" si="1"/>
        <v>0</v>
      </c>
      <c r="D79" s="1" t="str">
        <f t="shared" ref="D79:I79" si="67">IF($C37&gt;$C$45,D37,"")</f>
        <v/>
      </c>
      <c r="E79" s="45" t="str">
        <f t="shared" si="67"/>
        <v/>
      </c>
      <c r="F79" s="46" t="str">
        <f t="shared" si="67"/>
        <v/>
      </c>
      <c r="G79" s="46" t="str">
        <f t="shared" si="67"/>
        <v/>
      </c>
      <c r="H79" s="46" t="str">
        <f t="shared" si="67"/>
        <v/>
      </c>
      <c r="I79" s="46" t="str">
        <f t="shared" si="67"/>
        <v/>
      </c>
      <c r="J79" s="1"/>
      <c r="K79" s="45" t="str">
        <f t="shared" si="3"/>
        <v/>
      </c>
      <c r="L79" s="47" t="b">
        <v>1</v>
      </c>
      <c r="M79" s="1">
        <f t="shared" ref="M79:U79" si="68">IF($L79=TRUE,C79,"")</f>
        <v>0</v>
      </c>
      <c r="N79" s="1" t="str">
        <f t="shared" si="68"/>
        <v/>
      </c>
      <c r="O79" s="1" t="str">
        <f t="shared" si="68"/>
        <v/>
      </c>
      <c r="P79" s="1" t="str">
        <f t="shared" si="68"/>
        <v/>
      </c>
      <c r="Q79" s="1" t="str">
        <f t="shared" si="68"/>
        <v/>
      </c>
      <c r="R79" s="1" t="str">
        <f t="shared" si="68"/>
        <v/>
      </c>
      <c r="S79" s="1" t="str">
        <f t="shared" si="68"/>
        <v/>
      </c>
      <c r="T79" s="1">
        <f t="shared" si="68"/>
        <v>0</v>
      </c>
      <c r="U79" s="48" t="str">
        <f t="shared" si="68"/>
        <v/>
      </c>
    </row>
    <row r="80" spans="1:21" ht="13">
      <c r="A80" s="138"/>
      <c r="B80" s="139"/>
      <c r="C80" s="19">
        <f t="shared" si="1"/>
        <v>0</v>
      </c>
      <c r="D80" s="1" t="str">
        <f t="shared" ref="D80:I80" si="69">IF($C38&gt;$C$45,D38,"")</f>
        <v/>
      </c>
      <c r="E80" s="45" t="str">
        <f t="shared" si="69"/>
        <v/>
      </c>
      <c r="F80" s="46" t="str">
        <f t="shared" si="69"/>
        <v/>
      </c>
      <c r="G80" s="46" t="str">
        <f t="shared" si="69"/>
        <v/>
      </c>
      <c r="H80" s="46" t="str">
        <f t="shared" si="69"/>
        <v/>
      </c>
      <c r="I80" s="46" t="str">
        <f t="shared" si="69"/>
        <v/>
      </c>
      <c r="J80" s="1"/>
      <c r="K80" s="45" t="str">
        <f t="shared" si="3"/>
        <v/>
      </c>
      <c r="L80" s="49" t="b">
        <v>0</v>
      </c>
      <c r="M80" s="1" t="str">
        <f t="shared" ref="M80:U80" si="70">IF($L80=TRUE,C80,"")</f>
        <v/>
      </c>
      <c r="N80" s="1" t="str">
        <f t="shared" si="70"/>
        <v/>
      </c>
      <c r="O80" s="1" t="str">
        <f t="shared" si="70"/>
        <v/>
      </c>
      <c r="P80" s="1" t="str">
        <f t="shared" si="70"/>
        <v/>
      </c>
      <c r="Q80" s="1" t="str">
        <f t="shared" si="70"/>
        <v/>
      </c>
      <c r="R80" s="1" t="str">
        <f t="shared" si="70"/>
        <v/>
      </c>
      <c r="S80" s="1" t="str">
        <f t="shared" si="70"/>
        <v/>
      </c>
      <c r="T80" s="1" t="str">
        <f t="shared" si="70"/>
        <v/>
      </c>
      <c r="U80" s="48" t="str">
        <f t="shared" si="70"/>
        <v/>
      </c>
    </row>
    <row r="81" spans="1:21" ht="13">
      <c r="A81" s="138"/>
      <c r="B81" s="167" t="s">
        <v>73</v>
      </c>
      <c r="C81" s="11">
        <f t="shared" si="1"/>
        <v>0</v>
      </c>
      <c r="D81" s="1" t="str">
        <f t="shared" ref="D81:I81" si="71">IF($C39&gt;$C$45,D39,"")</f>
        <v/>
      </c>
      <c r="E81" s="45" t="str">
        <f t="shared" si="71"/>
        <v/>
      </c>
      <c r="F81" s="46" t="str">
        <f t="shared" si="71"/>
        <v/>
      </c>
      <c r="G81" s="46" t="str">
        <f t="shared" si="71"/>
        <v/>
      </c>
      <c r="H81" s="46" t="str">
        <f t="shared" si="71"/>
        <v/>
      </c>
      <c r="I81" s="46" t="str">
        <f t="shared" si="71"/>
        <v/>
      </c>
      <c r="J81" s="1"/>
      <c r="K81" s="45" t="str">
        <f t="shared" si="3"/>
        <v/>
      </c>
      <c r="L81" s="49" t="b">
        <v>0</v>
      </c>
      <c r="M81" s="1" t="str">
        <f t="shared" ref="M81:U81" si="72">IF($L81=TRUE,C81,"")</f>
        <v/>
      </c>
      <c r="N81" s="1" t="str">
        <f t="shared" si="72"/>
        <v/>
      </c>
      <c r="O81" s="1" t="str">
        <f t="shared" si="72"/>
        <v/>
      </c>
      <c r="P81" s="1" t="str">
        <f t="shared" si="72"/>
        <v/>
      </c>
      <c r="Q81" s="1" t="str">
        <f t="shared" si="72"/>
        <v/>
      </c>
      <c r="R81" s="1" t="str">
        <f t="shared" si="72"/>
        <v/>
      </c>
      <c r="S81" s="1" t="str">
        <f t="shared" si="72"/>
        <v/>
      </c>
      <c r="T81" s="1" t="str">
        <f t="shared" si="72"/>
        <v/>
      </c>
      <c r="U81" s="48" t="str">
        <f t="shared" si="72"/>
        <v/>
      </c>
    </row>
    <row r="82" spans="1:21" ht="13">
      <c r="A82" s="138"/>
      <c r="B82" s="138"/>
      <c r="C82" s="11">
        <f t="shared" si="1"/>
        <v>0</v>
      </c>
      <c r="D82" s="1" t="str">
        <f t="shared" ref="D82:I82" si="73">IF($C40&gt;$C$45,D40,"")</f>
        <v/>
      </c>
      <c r="E82" s="45" t="str">
        <f t="shared" si="73"/>
        <v/>
      </c>
      <c r="F82" s="46" t="str">
        <f t="shared" si="73"/>
        <v/>
      </c>
      <c r="G82" s="46" t="str">
        <f t="shared" si="73"/>
        <v/>
      </c>
      <c r="H82" s="46" t="str">
        <f t="shared" si="73"/>
        <v/>
      </c>
      <c r="I82" s="46" t="str">
        <f t="shared" si="73"/>
        <v/>
      </c>
      <c r="J82" s="1"/>
      <c r="K82" s="45" t="str">
        <f t="shared" si="3"/>
        <v/>
      </c>
      <c r="L82" s="49" t="b">
        <v>0</v>
      </c>
      <c r="M82" s="1" t="str">
        <f t="shared" ref="M82:U82" si="74">IF($L82=TRUE,C82,"")</f>
        <v/>
      </c>
      <c r="N82" s="1" t="str">
        <f t="shared" si="74"/>
        <v/>
      </c>
      <c r="O82" s="1" t="str">
        <f t="shared" si="74"/>
        <v/>
      </c>
      <c r="P82" s="1" t="str">
        <f t="shared" si="74"/>
        <v/>
      </c>
      <c r="Q82" s="1" t="str">
        <f t="shared" si="74"/>
        <v/>
      </c>
      <c r="R82" s="1" t="str">
        <f t="shared" si="74"/>
        <v/>
      </c>
      <c r="S82" s="1" t="str">
        <f t="shared" si="74"/>
        <v/>
      </c>
      <c r="T82" s="1" t="str">
        <f t="shared" si="74"/>
        <v/>
      </c>
      <c r="U82" s="48" t="str">
        <f t="shared" si="74"/>
        <v/>
      </c>
    </row>
    <row r="83" spans="1:21" ht="13">
      <c r="A83" s="138"/>
      <c r="B83" s="139"/>
      <c r="C83" s="19">
        <f t="shared" si="1"/>
        <v>0</v>
      </c>
      <c r="D83" s="1" t="str">
        <f t="shared" ref="D83:I83" si="75">IF($C41&gt;$C$45,D41,"")</f>
        <v/>
      </c>
      <c r="E83" s="45" t="str">
        <f t="shared" si="75"/>
        <v/>
      </c>
      <c r="F83" s="46" t="str">
        <f t="shared" si="75"/>
        <v/>
      </c>
      <c r="G83" s="46" t="str">
        <f t="shared" si="75"/>
        <v/>
      </c>
      <c r="H83" s="46" t="str">
        <f t="shared" si="75"/>
        <v/>
      </c>
      <c r="I83" s="46" t="str">
        <f t="shared" si="75"/>
        <v/>
      </c>
      <c r="J83" s="1"/>
      <c r="K83" s="45" t="str">
        <f t="shared" si="3"/>
        <v/>
      </c>
      <c r="L83" s="49" t="b">
        <v>0</v>
      </c>
      <c r="M83" s="1" t="str">
        <f t="shared" ref="M83:U83" si="76">IF($L83=TRUE,C83,"")</f>
        <v/>
      </c>
      <c r="N83" s="1" t="str">
        <f t="shared" si="76"/>
        <v/>
      </c>
      <c r="O83" s="1" t="str">
        <f t="shared" si="76"/>
        <v/>
      </c>
      <c r="P83" s="1" t="str">
        <f t="shared" si="76"/>
        <v/>
      </c>
      <c r="Q83" s="1" t="str">
        <f t="shared" si="76"/>
        <v/>
      </c>
      <c r="R83" s="1" t="str">
        <f t="shared" si="76"/>
        <v/>
      </c>
      <c r="S83" s="1" t="str">
        <f t="shared" si="76"/>
        <v/>
      </c>
      <c r="T83" s="1" t="str">
        <f t="shared" si="76"/>
        <v/>
      </c>
      <c r="U83" s="48" t="str">
        <f t="shared" si="76"/>
        <v/>
      </c>
    </row>
    <row r="84" spans="1:21" ht="46">
      <c r="A84" s="139"/>
      <c r="B84" s="68" t="s">
        <v>78</v>
      </c>
      <c r="C84" s="11">
        <f t="shared" si="1"/>
        <v>0</v>
      </c>
      <c r="D84" s="1" t="str">
        <f t="shared" ref="D84:I84" si="77">IF($C42&gt;$C$45,D42,"")</f>
        <v/>
      </c>
      <c r="E84" s="45" t="str">
        <f t="shared" si="77"/>
        <v/>
      </c>
      <c r="F84" s="46" t="str">
        <f t="shared" si="77"/>
        <v/>
      </c>
      <c r="G84" s="46" t="str">
        <f t="shared" si="77"/>
        <v/>
      </c>
      <c r="H84" s="46" t="str">
        <f t="shared" si="77"/>
        <v/>
      </c>
      <c r="I84" s="46" t="str">
        <f t="shared" si="77"/>
        <v/>
      </c>
      <c r="J84" s="1"/>
      <c r="K84" s="45" t="str">
        <f t="shared" si="3"/>
        <v/>
      </c>
      <c r="L84" s="47" t="b">
        <v>0</v>
      </c>
      <c r="M84" s="1" t="str">
        <f t="shared" ref="M84:U84" si="78">IF($L84=TRUE,C84,"")</f>
        <v/>
      </c>
      <c r="N84" s="1" t="str">
        <f t="shared" si="78"/>
        <v/>
      </c>
      <c r="O84" s="1" t="str">
        <f t="shared" si="78"/>
        <v/>
      </c>
      <c r="P84" s="1" t="str">
        <f t="shared" si="78"/>
        <v/>
      </c>
      <c r="Q84" s="1" t="str">
        <f t="shared" si="78"/>
        <v/>
      </c>
      <c r="R84" s="1" t="str">
        <f t="shared" si="78"/>
        <v/>
      </c>
      <c r="S84" s="1" t="str">
        <f t="shared" si="78"/>
        <v/>
      </c>
      <c r="T84" s="1" t="str">
        <f t="shared" si="78"/>
        <v/>
      </c>
      <c r="U84" s="48" t="str">
        <f t="shared" si="78"/>
        <v/>
      </c>
    </row>
  </sheetData>
  <mergeCells count="34">
    <mergeCell ref="B72:B73"/>
    <mergeCell ref="A66:A75"/>
    <mergeCell ref="A76:A84"/>
    <mergeCell ref="B78:B80"/>
    <mergeCell ref="B81:B83"/>
    <mergeCell ref="B24:B26"/>
    <mergeCell ref="B27:B29"/>
    <mergeCell ref="B30:B31"/>
    <mergeCell ref="A34:A42"/>
    <mergeCell ref="B69:B71"/>
    <mergeCell ref="B75:B77"/>
    <mergeCell ref="A2:B2"/>
    <mergeCell ref="C2:K2"/>
    <mergeCell ref="A3:K3"/>
    <mergeCell ref="A4:B4"/>
    <mergeCell ref="A5:A23"/>
    <mergeCell ref="B5:B6"/>
    <mergeCell ref="B7:B11"/>
    <mergeCell ref="B33:B35"/>
    <mergeCell ref="B36:B38"/>
    <mergeCell ref="B39:B41"/>
    <mergeCell ref="A44:B44"/>
    <mergeCell ref="F44:G44"/>
    <mergeCell ref="B12:B19"/>
    <mergeCell ref="B20:B23"/>
    <mergeCell ref="A24:A33"/>
    <mergeCell ref="B62:B65"/>
    <mergeCell ref="B66:B68"/>
    <mergeCell ref="A45:B45"/>
    <mergeCell ref="A46:B46"/>
    <mergeCell ref="A47:A65"/>
    <mergeCell ref="B47:B48"/>
    <mergeCell ref="B49:B53"/>
    <mergeCell ref="B54:B61"/>
  </mergeCells>
  <conditionalFormatting sqref="F47:I84">
    <cfRule type="cellIs" dxfId="52" priority="1" operator="equal">
      <formula>"TRUE"</formula>
    </cfRule>
  </conditionalFormatting>
  <conditionalFormatting sqref="F47:I84">
    <cfRule type="cellIs" dxfId="51" priority="2" operator="equal">
      <formula>"FALSE"</formula>
    </cfRule>
  </conditionalFormatting>
  <conditionalFormatting sqref="D44">
    <cfRule type="expression" dxfId="50" priority="3">
      <formula>D44&gt;K44</formula>
    </cfRule>
  </conditionalFormatting>
  <conditionalFormatting sqref="D44">
    <cfRule type="expression" dxfId="49" priority="4">
      <formula>D44&lt;=K44</formula>
    </cfRule>
  </conditionalFormatting>
  <conditionalFormatting sqref="C5:C42 C47:C84">
    <cfRule type="cellIs" dxfId="48" priority="5" operator="equal">
      <formula>0</formula>
    </cfRule>
  </conditionalFormatting>
  <conditionalFormatting sqref="C5:C42 C47:C84">
    <cfRule type="cellIs" dxfId="47" priority="6" operator="equal">
      <formula>1</formula>
    </cfRule>
  </conditionalFormatting>
  <conditionalFormatting sqref="C5:C42 C47:C84">
    <cfRule type="cellIs" dxfId="46" priority="7" operator="equal">
      <formula>2</formula>
    </cfRule>
  </conditionalFormatting>
  <conditionalFormatting sqref="C5:C42 C47:C84">
    <cfRule type="cellIs" dxfId="45" priority="8" operator="equal">
      <formula>3</formula>
    </cfRule>
  </conditionalFormatting>
  <conditionalFormatting sqref="C5:C42 C47:C84">
    <cfRule type="cellIs" dxfId="44" priority="9" operator="equal">
      <formula>4</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9"/>
    <outlinePr summaryBelow="0" summaryRight="0"/>
  </sheetPr>
  <dimension ref="A1:U68"/>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37.6328125" customWidth="1"/>
    <col min="12" max="12" width="7.26953125" customWidth="1" collapsed="1"/>
    <col min="13" max="21" width="12.6328125" hidden="1" outlineLevel="1"/>
  </cols>
  <sheetData>
    <row r="1" spans="1:21" ht="7.5" customHeight="1" collapsed="1">
      <c r="B1" s="5"/>
      <c r="C1" s="6"/>
      <c r="D1" s="6"/>
      <c r="E1" s="6"/>
      <c r="F1" s="6"/>
      <c r="G1" s="6"/>
      <c r="H1" s="6"/>
      <c r="I1" s="6"/>
      <c r="J1" s="6"/>
      <c r="K1" s="6"/>
      <c r="U1" s="44"/>
    </row>
    <row r="2" spans="1:21" ht="42.75" hidden="1" customHeight="1" outlineLevel="1">
      <c r="A2" s="130" t="s">
        <v>6</v>
      </c>
      <c r="B2" s="127"/>
      <c r="C2" s="131" t="s">
        <v>7</v>
      </c>
      <c r="D2" s="127"/>
      <c r="E2" s="127"/>
      <c r="F2" s="127"/>
      <c r="G2" s="127"/>
      <c r="H2" s="127"/>
      <c r="I2" s="127"/>
      <c r="J2" s="127"/>
      <c r="K2" s="127"/>
      <c r="U2" s="44"/>
    </row>
    <row r="3" spans="1:21" ht="15.5">
      <c r="A3" s="132" t="s">
        <v>184</v>
      </c>
      <c r="B3" s="133"/>
      <c r="C3" s="133"/>
      <c r="D3" s="133"/>
      <c r="E3" s="133"/>
      <c r="F3" s="133"/>
      <c r="G3" s="133"/>
      <c r="H3" s="133"/>
      <c r="I3" s="133"/>
      <c r="J3" s="133"/>
      <c r="K3" s="134"/>
      <c r="U3" s="44"/>
    </row>
    <row r="4" spans="1:21" ht="15.5" outlineLevel="1">
      <c r="A4" s="172" t="s">
        <v>9</v>
      </c>
      <c r="B4" s="156"/>
      <c r="C4" s="72" t="s">
        <v>10</v>
      </c>
      <c r="D4" s="73" t="s">
        <v>11</v>
      </c>
      <c r="E4" s="74" t="s">
        <v>12</v>
      </c>
      <c r="F4" s="72" t="s">
        <v>13</v>
      </c>
      <c r="G4" s="72" t="s">
        <v>14</v>
      </c>
      <c r="H4" s="72" t="s">
        <v>5</v>
      </c>
      <c r="I4" s="72" t="s">
        <v>15</v>
      </c>
      <c r="J4" s="72"/>
      <c r="K4" s="72" t="s">
        <v>16</v>
      </c>
      <c r="U4" s="44"/>
    </row>
    <row r="5" spans="1:21" ht="25" outlineLevel="1">
      <c r="A5" s="159" t="s">
        <v>17</v>
      </c>
      <c r="B5" s="160" t="s">
        <v>44</v>
      </c>
      <c r="C5" s="11">
        <f t="shared" ref="C5:C34" si="0">COUNTIF(F5:I5,TRUE)</f>
        <v>4</v>
      </c>
      <c r="D5" s="50" t="s">
        <v>185</v>
      </c>
      <c r="E5" s="51" t="s">
        <v>186</v>
      </c>
      <c r="F5" s="52" t="b">
        <v>1</v>
      </c>
      <c r="G5" s="52" t="b">
        <v>1</v>
      </c>
      <c r="H5" s="52" t="b">
        <v>1</v>
      </c>
      <c r="I5" s="52" t="b">
        <v>1</v>
      </c>
      <c r="J5" s="25"/>
      <c r="K5" s="25" t="s">
        <v>187</v>
      </c>
      <c r="U5" s="44"/>
    </row>
    <row r="6" spans="1:21" ht="25" outlineLevel="1">
      <c r="A6" s="138"/>
      <c r="B6" s="138"/>
      <c r="C6" s="11">
        <f t="shared" si="0"/>
        <v>1</v>
      </c>
      <c r="D6" s="50" t="s">
        <v>188</v>
      </c>
      <c r="E6" s="51" t="s">
        <v>189</v>
      </c>
      <c r="F6" s="52" t="b">
        <v>0</v>
      </c>
      <c r="G6" s="52" t="b">
        <v>0</v>
      </c>
      <c r="H6" s="52" t="b">
        <v>1</v>
      </c>
      <c r="I6" s="52" t="b">
        <v>0</v>
      </c>
      <c r="J6" s="53"/>
      <c r="K6" s="25"/>
      <c r="U6" s="44"/>
    </row>
    <row r="7" spans="1:21" ht="25" outlineLevel="1">
      <c r="A7" s="138"/>
      <c r="B7" s="138"/>
      <c r="C7" s="11">
        <f t="shared" si="0"/>
        <v>1</v>
      </c>
      <c r="D7" s="50" t="s">
        <v>190</v>
      </c>
      <c r="E7" s="51" t="s">
        <v>191</v>
      </c>
      <c r="F7" s="52" t="b">
        <v>0</v>
      </c>
      <c r="G7" s="52" t="b">
        <v>0</v>
      </c>
      <c r="H7" s="52" t="b">
        <v>1</v>
      </c>
      <c r="I7" s="52" t="b">
        <v>0</v>
      </c>
      <c r="J7" s="25"/>
      <c r="K7" s="25"/>
      <c r="U7" s="44"/>
    </row>
    <row r="8" spans="1:21" ht="25" outlineLevel="1">
      <c r="A8" s="138"/>
      <c r="B8" s="138"/>
      <c r="C8" s="11">
        <f t="shared" si="0"/>
        <v>1</v>
      </c>
      <c r="D8" s="50" t="s">
        <v>192</v>
      </c>
      <c r="E8" s="51" t="s">
        <v>193</v>
      </c>
      <c r="F8" s="52" t="b">
        <v>0</v>
      </c>
      <c r="G8" s="52" t="b">
        <v>0</v>
      </c>
      <c r="H8" s="52" t="b">
        <v>1</v>
      </c>
      <c r="I8" s="52" t="b">
        <v>0</v>
      </c>
      <c r="J8" s="53"/>
      <c r="K8" s="75"/>
      <c r="U8" s="44"/>
    </row>
    <row r="9" spans="1:21" ht="13" outlineLevel="1">
      <c r="A9" s="138"/>
      <c r="B9" s="138"/>
      <c r="C9" s="11">
        <f t="shared" si="0"/>
        <v>1</v>
      </c>
      <c r="D9" s="50" t="s">
        <v>194</v>
      </c>
      <c r="E9" s="51" t="s">
        <v>195</v>
      </c>
      <c r="F9" s="52" t="b">
        <v>0</v>
      </c>
      <c r="G9" s="52" t="b">
        <v>0</v>
      </c>
      <c r="H9" s="52" t="b">
        <v>1</v>
      </c>
      <c r="I9" s="52" t="b">
        <v>0</v>
      </c>
      <c r="J9" s="53"/>
      <c r="K9" s="75"/>
      <c r="U9" s="44"/>
    </row>
    <row r="10" spans="1:21" ht="25" outlineLevel="1">
      <c r="A10" s="138"/>
      <c r="B10" s="138"/>
      <c r="C10" s="11">
        <f t="shared" si="0"/>
        <v>1</v>
      </c>
      <c r="D10" s="50" t="s">
        <v>196</v>
      </c>
      <c r="E10" s="51" t="s">
        <v>197</v>
      </c>
      <c r="F10" s="52" t="b">
        <v>0</v>
      </c>
      <c r="G10" s="52" t="b">
        <v>0</v>
      </c>
      <c r="H10" s="52" t="b">
        <v>1</v>
      </c>
      <c r="I10" s="52" t="b">
        <v>0</v>
      </c>
      <c r="J10" s="53"/>
      <c r="K10" s="25"/>
      <c r="U10" s="44"/>
    </row>
    <row r="11" spans="1:21" ht="25" outlineLevel="1">
      <c r="A11" s="138"/>
      <c r="B11" s="139"/>
      <c r="C11" s="19">
        <f t="shared" si="0"/>
        <v>1</v>
      </c>
      <c r="D11" s="54" t="s">
        <v>198</v>
      </c>
      <c r="E11" s="55" t="s">
        <v>199</v>
      </c>
      <c r="F11" s="56" t="b">
        <v>0</v>
      </c>
      <c r="G11" s="56" t="b">
        <v>0</v>
      </c>
      <c r="H11" s="56" t="b">
        <v>1</v>
      </c>
      <c r="I11" s="56" t="b">
        <v>0</v>
      </c>
      <c r="J11" s="57"/>
      <c r="K11" s="67"/>
      <c r="U11" s="44"/>
    </row>
    <row r="12" spans="1:21" ht="25" outlineLevel="1">
      <c r="A12" s="138"/>
      <c r="B12" s="162" t="s">
        <v>55</v>
      </c>
      <c r="C12" s="11">
        <f t="shared" si="0"/>
        <v>2</v>
      </c>
      <c r="D12" s="50" t="s">
        <v>200</v>
      </c>
      <c r="E12" s="51" t="s">
        <v>139</v>
      </c>
      <c r="F12" s="52" t="b">
        <v>1</v>
      </c>
      <c r="G12" s="52" t="b">
        <v>1</v>
      </c>
      <c r="H12" s="52" t="b">
        <v>0</v>
      </c>
      <c r="I12" s="52" t="b">
        <v>0</v>
      </c>
      <c r="J12" s="53"/>
      <c r="K12" s="25" t="s">
        <v>201</v>
      </c>
      <c r="U12" s="44"/>
    </row>
    <row r="13" spans="1:21" ht="13" outlineLevel="1">
      <c r="A13" s="138"/>
      <c r="B13" s="138"/>
      <c r="C13" s="11">
        <f t="shared" si="0"/>
        <v>3</v>
      </c>
      <c r="D13" s="50" t="s">
        <v>202</v>
      </c>
      <c r="E13" s="51" t="s">
        <v>203</v>
      </c>
      <c r="F13" s="52" t="b">
        <v>1</v>
      </c>
      <c r="G13" s="52" t="b">
        <v>1</v>
      </c>
      <c r="H13" s="52" t="b">
        <v>1</v>
      </c>
      <c r="I13" s="52" t="b">
        <v>0</v>
      </c>
      <c r="J13" s="53"/>
      <c r="K13" s="25"/>
      <c r="U13" s="44"/>
    </row>
    <row r="14" spans="1:21" ht="25" outlineLevel="1">
      <c r="A14" s="138"/>
      <c r="B14" s="138"/>
      <c r="C14" s="11">
        <f t="shared" si="0"/>
        <v>2</v>
      </c>
      <c r="D14" s="50" t="s">
        <v>204</v>
      </c>
      <c r="E14" s="51" t="s">
        <v>143</v>
      </c>
      <c r="F14" s="52" t="b">
        <v>1</v>
      </c>
      <c r="G14" s="52" t="b">
        <v>1</v>
      </c>
      <c r="H14" s="52" t="b">
        <v>0</v>
      </c>
      <c r="I14" s="52" t="b">
        <v>0</v>
      </c>
      <c r="J14" s="53"/>
      <c r="K14" s="25"/>
      <c r="U14" s="44"/>
    </row>
    <row r="15" spans="1:21" ht="25" outlineLevel="1">
      <c r="A15" s="139"/>
      <c r="B15" s="139"/>
      <c r="C15" s="19">
        <f t="shared" si="0"/>
        <v>3</v>
      </c>
      <c r="D15" s="54" t="s">
        <v>205</v>
      </c>
      <c r="E15" s="55" t="s">
        <v>145</v>
      </c>
      <c r="F15" s="56" t="b">
        <v>1</v>
      </c>
      <c r="G15" s="56" t="b">
        <v>1</v>
      </c>
      <c r="H15" s="56" t="b">
        <v>1</v>
      </c>
      <c r="I15" s="56" t="b">
        <v>0</v>
      </c>
      <c r="J15" s="57"/>
      <c r="K15" s="67"/>
      <c r="U15" s="44"/>
    </row>
    <row r="16" spans="1:21" ht="37.5" outlineLevel="1">
      <c r="A16" s="168" t="s">
        <v>58</v>
      </c>
      <c r="B16" s="158" t="s">
        <v>59</v>
      </c>
      <c r="C16" s="11">
        <f t="shared" si="0"/>
        <v>4</v>
      </c>
      <c r="D16" s="50" t="s">
        <v>206</v>
      </c>
      <c r="E16" s="51" t="s">
        <v>207</v>
      </c>
      <c r="F16" s="52" t="b">
        <v>1</v>
      </c>
      <c r="G16" s="52" t="b">
        <v>1</v>
      </c>
      <c r="H16" s="52" t="b">
        <v>1</v>
      </c>
      <c r="I16" s="52" t="b">
        <v>1</v>
      </c>
      <c r="J16" s="53"/>
      <c r="K16" s="25" t="s">
        <v>208</v>
      </c>
      <c r="U16" s="44"/>
    </row>
    <row r="17" spans="1:21" ht="37.5" outlineLevel="1">
      <c r="A17" s="138"/>
      <c r="B17" s="138"/>
      <c r="C17" s="11">
        <f t="shared" si="0"/>
        <v>0</v>
      </c>
      <c r="D17" s="50" t="s">
        <v>209</v>
      </c>
      <c r="E17" s="51" t="s">
        <v>210</v>
      </c>
      <c r="F17" s="52" t="b">
        <v>0</v>
      </c>
      <c r="G17" s="52" t="b">
        <v>0</v>
      </c>
      <c r="H17" s="52" t="b">
        <v>0</v>
      </c>
      <c r="I17" s="52" t="b">
        <v>0</v>
      </c>
      <c r="J17" s="53"/>
      <c r="K17" s="25"/>
      <c r="U17" s="44"/>
    </row>
    <row r="18" spans="1:21" ht="25" outlineLevel="1">
      <c r="A18" s="138"/>
      <c r="B18" s="139"/>
      <c r="C18" s="19">
        <f t="shared" si="0"/>
        <v>4</v>
      </c>
      <c r="D18" s="76" t="s">
        <v>211</v>
      </c>
      <c r="E18" s="55" t="s">
        <v>212</v>
      </c>
      <c r="F18" s="56" t="b">
        <v>1</v>
      </c>
      <c r="G18" s="56" t="b">
        <v>1</v>
      </c>
      <c r="H18" s="56" t="b">
        <v>1</v>
      </c>
      <c r="I18" s="56" t="b">
        <v>1</v>
      </c>
      <c r="J18" s="57"/>
      <c r="K18" s="25"/>
      <c r="U18" s="44"/>
    </row>
    <row r="19" spans="1:21" ht="37.5" outlineLevel="1">
      <c r="A19" s="138"/>
      <c r="B19" s="169" t="s">
        <v>66</v>
      </c>
      <c r="C19" s="11">
        <f t="shared" si="0"/>
        <v>1</v>
      </c>
      <c r="D19" s="50" t="s">
        <v>213</v>
      </c>
      <c r="E19" s="51" t="s">
        <v>214</v>
      </c>
      <c r="F19" s="52" t="b">
        <v>0</v>
      </c>
      <c r="G19" s="64" t="b">
        <v>0</v>
      </c>
      <c r="H19" s="52" t="b">
        <v>1</v>
      </c>
      <c r="I19" s="52" t="b">
        <v>0</v>
      </c>
      <c r="J19" s="53"/>
      <c r="K19" s="25" t="s">
        <v>215</v>
      </c>
      <c r="U19" s="44"/>
    </row>
    <row r="20" spans="1:21" ht="37.5" outlineLevel="1">
      <c r="A20" s="138"/>
      <c r="B20" s="138"/>
      <c r="C20" s="11">
        <f t="shared" si="0"/>
        <v>4</v>
      </c>
      <c r="D20" s="50" t="s">
        <v>216</v>
      </c>
      <c r="E20" s="51" t="s">
        <v>217</v>
      </c>
      <c r="F20" s="52" t="b">
        <v>1</v>
      </c>
      <c r="G20" s="52" t="b">
        <v>1</v>
      </c>
      <c r="H20" s="52" t="b">
        <v>1</v>
      </c>
      <c r="I20" s="52" t="b">
        <v>1</v>
      </c>
      <c r="J20" s="53"/>
      <c r="K20" s="25" t="s">
        <v>218</v>
      </c>
      <c r="U20" s="44"/>
    </row>
    <row r="21" spans="1:21" ht="37.5" outlineLevel="1">
      <c r="A21" s="138"/>
      <c r="B21" s="139"/>
      <c r="C21" s="19">
        <f t="shared" si="0"/>
        <v>2</v>
      </c>
      <c r="D21" s="54" t="s">
        <v>219</v>
      </c>
      <c r="E21" s="55" t="s">
        <v>220</v>
      </c>
      <c r="F21" s="56" t="b">
        <v>1</v>
      </c>
      <c r="G21" s="65" t="b">
        <v>0</v>
      </c>
      <c r="H21" s="56" t="b">
        <v>1</v>
      </c>
      <c r="I21" s="65" t="b">
        <v>0</v>
      </c>
      <c r="J21" s="57"/>
      <c r="K21" s="57"/>
      <c r="U21" s="44"/>
    </row>
    <row r="22" spans="1:21" ht="37.5" outlineLevel="1">
      <c r="A22" s="138"/>
      <c r="B22" s="170" t="s">
        <v>73</v>
      </c>
      <c r="C22" s="11">
        <f t="shared" si="0"/>
        <v>1</v>
      </c>
      <c r="D22" s="50" t="s">
        <v>221</v>
      </c>
      <c r="E22" s="51" t="s">
        <v>222</v>
      </c>
      <c r="F22" s="64" t="b">
        <v>0</v>
      </c>
      <c r="G22" s="52" t="b">
        <v>0</v>
      </c>
      <c r="H22" s="52" t="b">
        <v>1</v>
      </c>
      <c r="I22" s="64" t="b">
        <v>0</v>
      </c>
      <c r="J22" s="53"/>
      <c r="K22" s="25"/>
      <c r="U22" s="44"/>
    </row>
    <row r="23" spans="1:21" ht="37.5" outlineLevel="1">
      <c r="A23" s="138"/>
      <c r="B23" s="139"/>
      <c r="C23" s="19">
        <f t="shared" si="0"/>
        <v>2</v>
      </c>
      <c r="D23" s="54" t="s">
        <v>223</v>
      </c>
      <c r="E23" s="55" t="s">
        <v>224</v>
      </c>
      <c r="F23" s="56" t="b">
        <v>0</v>
      </c>
      <c r="G23" s="56" t="b">
        <v>0</v>
      </c>
      <c r="H23" s="56" t="b">
        <v>1</v>
      </c>
      <c r="I23" s="56" t="b">
        <v>1</v>
      </c>
      <c r="J23" s="57"/>
      <c r="K23" s="57"/>
      <c r="U23" s="44"/>
    </row>
    <row r="24" spans="1:21" ht="46" outlineLevel="1">
      <c r="A24" s="138"/>
      <c r="B24" s="66" t="s">
        <v>78</v>
      </c>
      <c r="C24" s="19">
        <f t="shared" si="0"/>
        <v>0</v>
      </c>
      <c r="D24" s="54" t="s">
        <v>225</v>
      </c>
      <c r="E24" s="63" t="s">
        <v>226</v>
      </c>
      <c r="F24" s="65" t="b">
        <v>0</v>
      </c>
      <c r="G24" s="65" t="b">
        <v>0</v>
      </c>
      <c r="H24" s="65" t="b">
        <v>0</v>
      </c>
      <c r="I24" s="65" t="b">
        <v>0</v>
      </c>
      <c r="J24" s="57"/>
      <c r="K24" s="75"/>
      <c r="U24" s="44"/>
    </row>
    <row r="25" spans="1:21" ht="37.5" outlineLevel="1">
      <c r="A25" s="139"/>
      <c r="B25" s="163" t="s">
        <v>59</v>
      </c>
      <c r="C25" s="11">
        <f t="shared" si="0"/>
        <v>4</v>
      </c>
      <c r="D25" s="50" t="s">
        <v>227</v>
      </c>
      <c r="E25" s="51" t="s">
        <v>207</v>
      </c>
      <c r="F25" s="52" t="b">
        <v>1</v>
      </c>
      <c r="G25" s="52" t="b">
        <v>1</v>
      </c>
      <c r="H25" s="52" t="b">
        <v>1</v>
      </c>
      <c r="I25" s="52" t="b">
        <v>1</v>
      </c>
      <c r="J25" s="53"/>
      <c r="K25" s="25"/>
      <c r="U25" s="44"/>
    </row>
    <row r="26" spans="1:21" ht="25" outlineLevel="1">
      <c r="A26" s="171" t="s">
        <v>81</v>
      </c>
      <c r="B26" s="138"/>
      <c r="C26" s="11">
        <f t="shared" si="0"/>
        <v>0</v>
      </c>
      <c r="D26" s="50" t="s">
        <v>228</v>
      </c>
      <c r="E26" s="51" t="s">
        <v>229</v>
      </c>
      <c r="F26" s="52" t="b">
        <v>0</v>
      </c>
      <c r="G26" s="52" t="b">
        <v>0</v>
      </c>
      <c r="H26" s="52" t="b">
        <v>0</v>
      </c>
      <c r="I26" s="52" t="b">
        <v>0</v>
      </c>
      <c r="J26" s="53"/>
      <c r="K26" s="25"/>
      <c r="U26" s="44"/>
    </row>
    <row r="27" spans="1:21" ht="37.5" outlineLevel="1">
      <c r="A27" s="138"/>
      <c r="B27" s="139"/>
      <c r="C27" s="19">
        <f t="shared" si="0"/>
        <v>0</v>
      </c>
      <c r="D27" s="54" t="s">
        <v>230</v>
      </c>
      <c r="E27" s="55" t="s">
        <v>231</v>
      </c>
      <c r="F27" s="65" t="b">
        <v>0</v>
      </c>
      <c r="G27" s="56" t="b">
        <v>0</v>
      </c>
      <c r="H27" s="56" t="b">
        <v>0</v>
      </c>
      <c r="I27" s="56" t="b">
        <v>0</v>
      </c>
      <c r="J27" s="57"/>
      <c r="K27" s="25"/>
      <c r="U27" s="44"/>
    </row>
    <row r="28" spans="1:21" ht="25" outlineLevel="1">
      <c r="A28" s="138"/>
      <c r="B28" s="166" t="s">
        <v>66</v>
      </c>
      <c r="C28" s="11">
        <f t="shared" si="0"/>
        <v>2</v>
      </c>
      <c r="D28" s="50" t="s">
        <v>232</v>
      </c>
      <c r="E28" s="51" t="s">
        <v>233</v>
      </c>
      <c r="F28" s="52" t="b">
        <v>0</v>
      </c>
      <c r="G28" s="52" t="b">
        <v>0</v>
      </c>
      <c r="H28" s="52" t="b">
        <v>1</v>
      </c>
      <c r="I28" s="52" t="b">
        <v>1</v>
      </c>
      <c r="J28" s="53"/>
      <c r="K28" s="25"/>
      <c r="U28" s="44"/>
    </row>
    <row r="29" spans="1:21" ht="37.5" outlineLevel="1">
      <c r="A29" s="138"/>
      <c r="B29" s="138"/>
      <c r="C29" s="11">
        <f t="shared" si="0"/>
        <v>4</v>
      </c>
      <c r="D29" s="50" t="s">
        <v>234</v>
      </c>
      <c r="E29" s="51" t="s">
        <v>235</v>
      </c>
      <c r="F29" s="52" t="b">
        <v>1</v>
      </c>
      <c r="G29" s="52" t="b">
        <v>1</v>
      </c>
      <c r="H29" s="52" t="b">
        <v>1</v>
      </c>
      <c r="I29" s="52" t="b">
        <v>1</v>
      </c>
      <c r="J29" s="53"/>
      <c r="K29" s="25"/>
      <c r="U29" s="44"/>
    </row>
    <row r="30" spans="1:21" ht="25" outlineLevel="1">
      <c r="A30" s="138"/>
      <c r="B30" s="139"/>
      <c r="C30" s="19">
        <f t="shared" si="0"/>
        <v>4</v>
      </c>
      <c r="D30" s="54" t="s">
        <v>236</v>
      </c>
      <c r="E30" s="55" t="s">
        <v>237</v>
      </c>
      <c r="F30" s="56" t="b">
        <v>1</v>
      </c>
      <c r="G30" s="56" t="b">
        <v>1</v>
      </c>
      <c r="H30" s="56" t="b">
        <v>1</v>
      </c>
      <c r="I30" s="56" t="b">
        <v>1</v>
      </c>
      <c r="J30" s="57"/>
      <c r="K30" s="67"/>
      <c r="U30" s="44"/>
    </row>
    <row r="31" spans="1:21" ht="25" outlineLevel="1">
      <c r="A31" s="138"/>
      <c r="B31" s="167" t="s">
        <v>73</v>
      </c>
      <c r="C31" s="11">
        <f t="shared" si="0"/>
        <v>1</v>
      </c>
      <c r="D31" s="50" t="s">
        <v>238</v>
      </c>
      <c r="E31" s="51" t="s">
        <v>239</v>
      </c>
      <c r="F31" s="64" t="b">
        <v>0</v>
      </c>
      <c r="G31" s="64" t="b">
        <v>0</v>
      </c>
      <c r="H31" s="52" t="b">
        <v>1</v>
      </c>
      <c r="I31" s="64" t="b">
        <v>0</v>
      </c>
      <c r="J31" s="53"/>
      <c r="K31" s="24"/>
      <c r="U31" s="44"/>
    </row>
    <row r="32" spans="1:21" ht="25" outlineLevel="1">
      <c r="A32" s="138"/>
      <c r="B32" s="138"/>
      <c r="C32" s="11">
        <f t="shared" si="0"/>
        <v>1</v>
      </c>
      <c r="D32" s="50" t="s">
        <v>240</v>
      </c>
      <c r="E32" s="51" t="s">
        <v>241</v>
      </c>
      <c r="F32" s="52" t="b">
        <v>0</v>
      </c>
      <c r="G32" s="64" t="b">
        <v>0</v>
      </c>
      <c r="H32" s="52" t="b">
        <v>1</v>
      </c>
      <c r="I32" s="52" t="b">
        <v>0</v>
      </c>
      <c r="J32" s="53"/>
      <c r="K32" s="53"/>
      <c r="U32" s="44"/>
    </row>
    <row r="33" spans="1:21" ht="25" outlineLevel="1">
      <c r="A33" s="138"/>
      <c r="B33" s="139"/>
      <c r="C33" s="19">
        <f t="shared" si="0"/>
        <v>0</v>
      </c>
      <c r="D33" s="54" t="s">
        <v>242</v>
      </c>
      <c r="E33" s="55" t="s">
        <v>243</v>
      </c>
      <c r="F33" s="56" t="b">
        <v>0</v>
      </c>
      <c r="G33" s="56" t="b">
        <v>0</v>
      </c>
      <c r="H33" s="65" t="b">
        <v>0</v>
      </c>
      <c r="I33" s="65" t="b">
        <v>0</v>
      </c>
      <c r="J33" s="57"/>
      <c r="K33" s="75"/>
      <c r="U33" s="44"/>
    </row>
    <row r="34" spans="1:21" ht="50" outlineLevel="1">
      <c r="A34" s="139"/>
      <c r="B34" s="68" t="s">
        <v>78</v>
      </c>
      <c r="C34" s="11">
        <f t="shared" si="0"/>
        <v>1</v>
      </c>
      <c r="D34" s="54" t="s">
        <v>244</v>
      </c>
      <c r="E34" s="55" t="s">
        <v>245</v>
      </c>
      <c r="F34" s="56" t="b">
        <v>0</v>
      </c>
      <c r="G34" s="56" t="b">
        <v>0</v>
      </c>
      <c r="H34" s="56" t="b">
        <v>1</v>
      </c>
      <c r="I34" s="56" t="b">
        <v>0</v>
      </c>
      <c r="J34" s="67"/>
      <c r="K34" s="75"/>
      <c r="U34" s="44"/>
    </row>
    <row r="35" spans="1:21" ht="12.5">
      <c r="A35" s="32"/>
      <c r="B35" s="32"/>
      <c r="C35" s="32"/>
      <c r="D35" s="32"/>
      <c r="E35" s="32"/>
      <c r="F35" s="32"/>
      <c r="G35" s="32"/>
      <c r="H35" s="32"/>
      <c r="I35" s="32"/>
      <c r="J35" s="32"/>
      <c r="K35" s="32"/>
      <c r="U35" s="44"/>
    </row>
    <row r="36" spans="1:21" ht="74.25" customHeight="1" outlineLevel="1">
      <c r="A36" s="152" t="s">
        <v>6</v>
      </c>
      <c r="B36" s="127"/>
      <c r="C36" s="33" t="s">
        <v>100</v>
      </c>
      <c r="D36" s="7">
        <f>COUNTIF(L39:L68,TRUE)</f>
        <v>0</v>
      </c>
      <c r="E36" s="34" t="s">
        <v>183</v>
      </c>
      <c r="F36" s="144" t="s">
        <v>102</v>
      </c>
      <c r="G36" s="127"/>
      <c r="H36" s="35">
        <f ca="1">IFERROR(__xludf.DUMMYFUNCTION("COUNTUNIQUE(D5:D34)"),30)</f>
        <v>30</v>
      </c>
      <c r="I36" s="36" t="s">
        <v>103</v>
      </c>
      <c r="J36" s="37"/>
      <c r="K36" s="37">
        <f ca="1">H36/3</f>
        <v>10</v>
      </c>
      <c r="L36" s="70"/>
      <c r="M36" s="70"/>
      <c r="N36" s="70"/>
      <c r="O36" s="70"/>
      <c r="P36" s="70"/>
      <c r="Q36" s="70"/>
      <c r="R36" s="70"/>
      <c r="S36" s="70"/>
      <c r="T36" s="70"/>
      <c r="U36" s="71"/>
    </row>
    <row r="37" spans="1:21" ht="17.5">
      <c r="A37" s="153" t="s">
        <v>104</v>
      </c>
      <c r="B37" s="154"/>
      <c r="C37" s="38">
        <v>3</v>
      </c>
      <c r="D37" s="1"/>
      <c r="E37" s="39" t="s">
        <v>105</v>
      </c>
      <c r="F37" s="1"/>
      <c r="G37" s="1"/>
      <c r="H37" s="1"/>
      <c r="I37" s="1"/>
      <c r="J37" s="1"/>
      <c r="K37" s="1"/>
      <c r="U37" s="44"/>
    </row>
    <row r="38" spans="1:21" ht="15.5">
      <c r="A38" s="155" t="s">
        <v>9</v>
      </c>
      <c r="B38" s="156"/>
      <c r="C38" s="40" t="s">
        <v>10</v>
      </c>
      <c r="D38" s="41" t="s">
        <v>11</v>
      </c>
      <c r="E38" s="42" t="s">
        <v>12</v>
      </c>
      <c r="F38" s="40" t="s">
        <v>13</v>
      </c>
      <c r="G38" s="40" t="s">
        <v>14</v>
      </c>
      <c r="H38" s="40" t="s">
        <v>5</v>
      </c>
      <c r="I38" s="40" t="s">
        <v>15</v>
      </c>
      <c r="J38" s="40"/>
      <c r="K38" s="40" t="s">
        <v>16</v>
      </c>
      <c r="L38" s="43" t="s">
        <v>106</v>
      </c>
      <c r="M38" s="1" t="str">
        <f t="shared" ref="M38:M68" si="1">IF($L38=TRUE,C38,"")</f>
        <v/>
      </c>
      <c r="U38" s="44"/>
    </row>
    <row r="39" spans="1:21" ht="25">
      <c r="A39" s="159" t="s">
        <v>17</v>
      </c>
      <c r="B39" s="160" t="s">
        <v>44</v>
      </c>
      <c r="C39" s="11">
        <f t="shared" ref="C39:C68" si="2">COUNTIF(F39:I39,TRUE)</f>
        <v>4</v>
      </c>
      <c r="D39" s="1" t="str">
        <f t="shared" ref="D39:I39" si="3">IF($C5&gt;$C$37,D5,"")</f>
        <v>RF.2.3</v>
      </c>
      <c r="E39" s="45" t="str">
        <f t="shared" si="3"/>
        <v>Know and apply grade-level phonics and word analysis skills in decoding words</v>
      </c>
      <c r="F39" s="46" t="b">
        <f t="shared" si="3"/>
        <v>1</v>
      </c>
      <c r="G39" s="46" t="b">
        <f t="shared" si="3"/>
        <v>1</v>
      </c>
      <c r="H39" s="46" t="b">
        <f t="shared" si="3"/>
        <v>1</v>
      </c>
      <c r="I39" s="46" t="b">
        <f t="shared" si="3"/>
        <v>1</v>
      </c>
      <c r="J39" s="1"/>
      <c r="K39" s="45" t="str">
        <f t="shared" ref="K39:K68" si="4">IF($C5&gt;$C$37,K5,"")</f>
        <v>You can't read without these skills</v>
      </c>
      <c r="L39" s="47" t="b">
        <v>0</v>
      </c>
      <c r="M39" s="1" t="str">
        <f t="shared" si="1"/>
        <v/>
      </c>
      <c r="N39" s="1" t="str">
        <f t="shared" ref="N39:U39" si="5">IF($L39=TRUE,D39,"")</f>
        <v/>
      </c>
      <c r="O39" s="1" t="str">
        <f t="shared" si="5"/>
        <v/>
      </c>
      <c r="P39" s="1" t="str">
        <f t="shared" si="5"/>
        <v/>
      </c>
      <c r="Q39" s="1" t="str">
        <f t="shared" si="5"/>
        <v/>
      </c>
      <c r="R39" s="1" t="str">
        <f t="shared" si="5"/>
        <v/>
      </c>
      <c r="S39" s="1" t="str">
        <f t="shared" si="5"/>
        <v/>
      </c>
      <c r="T39" s="1" t="str">
        <f t="shared" si="5"/>
        <v/>
      </c>
      <c r="U39" s="48" t="str">
        <f t="shared" si="5"/>
        <v/>
      </c>
    </row>
    <row r="40" spans="1:21" ht="13">
      <c r="A40" s="138"/>
      <c r="B40" s="138"/>
      <c r="C40" s="11">
        <f t="shared" si="2"/>
        <v>0</v>
      </c>
      <c r="D40" s="1" t="str">
        <f t="shared" ref="D40:I40" si="6">IF($C6&gt;$C$37,D6,"")</f>
        <v/>
      </c>
      <c r="E40" s="45" t="str">
        <f t="shared" si="6"/>
        <v/>
      </c>
      <c r="F40" s="46" t="str">
        <f t="shared" si="6"/>
        <v/>
      </c>
      <c r="G40" s="46" t="str">
        <f t="shared" si="6"/>
        <v/>
      </c>
      <c r="H40" s="46" t="str">
        <f t="shared" si="6"/>
        <v/>
      </c>
      <c r="I40" s="46" t="str">
        <f t="shared" si="6"/>
        <v/>
      </c>
      <c r="J40" s="1"/>
      <c r="K40" s="45" t="str">
        <f t="shared" si="4"/>
        <v/>
      </c>
      <c r="L40" s="47" t="b">
        <v>0</v>
      </c>
      <c r="M40" s="1" t="str">
        <f t="shared" si="1"/>
        <v/>
      </c>
      <c r="N40" s="1" t="str">
        <f t="shared" ref="N40:U40" si="7">IF($L40=TRUE,D40,"")</f>
        <v/>
      </c>
      <c r="O40" s="1" t="str">
        <f t="shared" si="7"/>
        <v/>
      </c>
      <c r="P40" s="1" t="str">
        <f t="shared" si="7"/>
        <v/>
      </c>
      <c r="Q40" s="1" t="str">
        <f t="shared" si="7"/>
        <v/>
      </c>
      <c r="R40" s="1" t="str">
        <f t="shared" si="7"/>
        <v/>
      </c>
      <c r="S40" s="1" t="str">
        <f t="shared" si="7"/>
        <v/>
      </c>
      <c r="T40" s="1" t="str">
        <f t="shared" si="7"/>
        <v/>
      </c>
      <c r="U40" s="48" t="str">
        <f t="shared" si="7"/>
        <v/>
      </c>
    </row>
    <row r="41" spans="1:21" ht="13">
      <c r="A41" s="138"/>
      <c r="B41" s="138"/>
      <c r="C41" s="11">
        <f t="shared" si="2"/>
        <v>0</v>
      </c>
      <c r="D41" s="1" t="str">
        <f t="shared" ref="D41:I41" si="8">IF($C7&gt;$C$37,D7,"")</f>
        <v/>
      </c>
      <c r="E41" s="45" t="str">
        <f t="shared" si="8"/>
        <v/>
      </c>
      <c r="F41" s="46" t="str">
        <f t="shared" si="8"/>
        <v/>
      </c>
      <c r="G41" s="46" t="str">
        <f t="shared" si="8"/>
        <v/>
      </c>
      <c r="H41" s="46" t="str">
        <f t="shared" si="8"/>
        <v/>
      </c>
      <c r="I41" s="46" t="str">
        <f t="shared" si="8"/>
        <v/>
      </c>
      <c r="J41" s="1"/>
      <c r="K41" s="45" t="str">
        <f t="shared" si="4"/>
        <v/>
      </c>
      <c r="L41" s="47" t="b">
        <v>0</v>
      </c>
      <c r="M41" s="1" t="str">
        <f t="shared" si="1"/>
        <v/>
      </c>
      <c r="N41" s="1" t="str">
        <f t="shared" ref="N41:U41" si="9">IF($L41=TRUE,D41,"")</f>
        <v/>
      </c>
      <c r="O41" s="1" t="str">
        <f t="shared" si="9"/>
        <v/>
      </c>
      <c r="P41" s="1" t="str">
        <f t="shared" si="9"/>
        <v/>
      </c>
      <c r="Q41" s="1" t="str">
        <f t="shared" si="9"/>
        <v/>
      </c>
      <c r="R41" s="1" t="str">
        <f t="shared" si="9"/>
        <v/>
      </c>
      <c r="S41" s="1" t="str">
        <f t="shared" si="9"/>
        <v/>
      </c>
      <c r="T41" s="1" t="str">
        <f t="shared" si="9"/>
        <v/>
      </c>
      <c r="U41" s="48" t="str">
        <f t="shared" si="9"/>
        <v/>
      </c>
    </row>
    <row r="42" spans="1:21" ht="13">
      <c r="A42" s="138"/>
      <c r="B42" s="138"/>
      <c r="C42" s="11">
        <f t="shared" si="2"/>
        <v>0</v>
      </c>
      <c r="D42" s="1" t="str">
        <f t="shared" ref="D42:I42" si="10">IF($C8&gt;$C$37,D8,"")</f>
        <v/>
      </c>
      <c r="E42" s="45" t="str">
        <f t="shared" si="10"/>
        <v/>
      </c>
      <c r="F42" s="46" t="str">
        <f t="shared" si="10"/>
        <v/>
      </c>
      <c r="G42" s="46" t="str">
        <f t="shared" si="10"/>
        <v/>
      </c>
      <c r="H42" s="46" t="str">
        <f t="shared" si="10"/>
        <v/>
      </c>
      <c r="I42" s="46" t="str">
        <f t="shared" si="10"/>
        <v/>
      </c>
      <c r="J42" s="1"/>
      <c r="K42" s="45" t="str">
        <f t="shared" si="4"/>
        <v/>
      </c>
      <c r="L42" s="47" t="b">
        <v>0</v>
      </c>
      <c r="M42" s="1" t="str">
        <f t="shared" si="1"/>
        <v/>
      </c>
      <c r="N42" s="1" t="str">
        <f t="shared" ref="N42:U42" si="11">IF($L42=TRUE,D42,"")</f>
        <v/>
      </c>
      <c r="O42" s="1" t="str">
        <f t="shared" si="11"/>
        <v/>
      </c>
      <c r="P42" s="1" t="str">
        <f t="shared" si="11"/>
        <v/>
      </c>
      <c r="Q42" s="1" t="str">
        <f t="shared" si="11"/>
        <v/>
      </c>
      <c r="R42" s="1" t="str">
        <f t="shared" si="11"/>
        <v/>
      </c>
      <c r="S42" s="1" t="str">
        <f t="shared" si="11"/>
        <v/>
      </c>
      <c r="T42" s="1" t="str">
        <f t="shared" si="11"/>
        <v/>
      </c>
      <c r="U42" s="48" t="str">
        <f t="shared" si="11"/>
        <v/>
      </c>
    </row>
    <row r="43" spans="1:21" ht="13">
      <c r="A43" s="138"/>
      <c r="B43" s="138"/>
      <c r="C43" s="11">
        <f t="shared" si="2"/>
        <v>0</v>
      </c>
      <c r="D43" s="1" t="str">
        <f t="shared" ref="D43:I43" si="12">IF($C9&gt;$C$37,D9,"")</f>
        <v/>
      </c>
      <c r="E43" s="45" t="str">
        <f t="shared" si="12"/>
        <v/>
      </c>
      <c r="F43" s="46" t="str">
        <f t="shared" si="12"/>
        <v/>
      </c>
      <c r="G43" s="46" t="str">
        <f t="shared" si="12"/>
        <v/>
      </c>
      <c r="H43" s="46" t="str">
        <f t="shared" si="12"/>
        <v/>
      </c>
      <c r="I43" s="46" t="str">
        <f t="shared" si="12"/>
        <v/>
      </c>
      <c r="J43" s="1"/>
      <c r="K43" s="45" t="str">
        <f t="shared" si="4"/>
        <v/>
      </c>
      <c r="L43" s="49" t="b">
        <v>0</v>
      </c>
      <c r="M43" s="1" t="str">
        <f t="shared" si="1"/>
        <v/>
      </c>
      <c r="N43" s="1" t="str">
        <f t="shared" ref="N43:U43" si="13">IF($L43=TRUE,D43,"")</f>
        <v/>
      </c>
      <c r="O43" s="1" t="str">
        <f t="shared" si="13"/>
        <v/>
      </c>
      <c r="P43" s="1" t="str">
        <f t="shared" si="13"/>
        <v/>
      </c>
      <c r="Q43" s="1" t="str">
        <f t="shared" si="13"/>
        <v/>
      </c>
      <c r="R43" s="1" t="str">
        <f t="shared" si="13"/>
        <v/>
      </c>
      <c r="S43" s="1" t="str">
        <f t="shared" si="13"/>
        <v/>
      </c>
      <c r="T43" s="1" t="str">
        <f t="shared" si="13"/>
        <v/>
      </c>
      <c r="U43" s="48" t="str">
        <f t="shared" si="13"/>
        <v/>
      </c>
    </row>
    <row r="44" spans="1:21" ht="13">
      <c r="A44" s="138"/>
      <c r="B44" s="138"/>
      <c r="C44" s="11">
        <f t="shared" si="2"/>
        <v>0</v>
      </c>
      <c r="D44" s="1" t="str">
        <f t="shared" ref="D44:I44" si="14">IF($C10&gt;$C$37,D10,"")</f>
        <v/>
      </c>
      <c r="E44" s="45" t="str">
        <f t="shared" si="14"/>
        <v/>
      </c>
      <c r="F44" s="46" t="str">
        <f t="shared" si="14"/>
        <v/>
      </c>
      <c r="G44" s="46" t="str">
        <f t="shared" si="14"/>
        <v/>
      </c>
      <c r="H44" s="46" t="str">
        <f t="shared" si="14"/>
        <v/>
      </c>
      <c r="I44" s="46" t="str">
        <f t="shared" si="14"/>
        <v/>
      </c>
      <c r="J44" s="1"/>
      <c r="K44" s="45" t="str">
        <f t="shared" si="4"/>
        <v/>
      </c>
      <c r="L44" s="49" t="b">
        <v>0</v>
      </c>
      <c r="M44" s="1" t="str">
        <f t="shared" si="1"/>
        <v/>
      </c>
      <c r="N44" s="1" t="str">
        <f t="shared" ref="N44:U44" si="15">IF($L44=TRUE,D44,"")</f>
        <v/>
      </c>
      <c r="O44" s="1" t="str">
        <f t="shared" si="15"/>
        <v/>
      </c>
      <c r="P44" s="1" t="str">
        <f t="shared" si="15"/>
        <v/>
      </c>
      <c r="Q44" s="1" t="str">
        <f t="shared" si="15"/>
        <v/>
      </c>
      <c r="R44" s="1" t="str">
        <f t="shared" si="15"/>
        <v/>
      </c>
      <c r="S44" s="1" t="str">
        <f t="shared" si="15"/>
        <v/>
      </c>
      <c r="T44" s="1" t="str">
        <f t="shared" si="15"/>
        <v/>
      </c>
      <c r="U44" s="48" t="str">
        <f t="shared" si="15"/>
        <v/>
      </c>
    </row>
    <row r="45" spans="1:21" ht="13">
      <c r="A45" s="138"/>
      <c r="B45" s="139"/>
      <c r="C45" s="19">
        <f t="shared" si="2"/>
        <v>0</v>
      </c>
      <c r="D45" s="1" t="str">
        <f t="shared" ref="D45:I45" si="16">IF($C11&gt;$C$37,D11,"")</f>
        <v/>
      </c>
      <c r="E45" s="45" t="str">
        <f t="shared" si="16"/>
        <v/>
      </c>
      <c r="F45" s="46" t="str">
        <f t="shared" si="16"/>
        <v/>
      </c>
      <c r="G45" s="46" t="str">
        <f t="shared" si="16"/>
        <v/>
      </c>
      <c r="H45" s="46" t="str">
        <f t="shared" si="16"/>
        <v/>
      </c>
      <c r="I45" s="46" t="str">
        <f t="shared" si="16"/>
        <v/>
      </c>
      <c r="J45" s="1"/>
      <c r="K45" s="45" t="str">
        <f t="shared" si="4"/>
        <v/>
      </c>
      <c r="L45" s="49" t="b">
        <v>0</v>
      </c>
      <c r="M45" s="1" t="str">
        <f t="shared" si="1"/>
        <v/>
      </c>
      <c r="N45" s="1" t="str">
        <f t="shared" ref="N45:U45" si="17">IF($L45=TRUE,D45,"")</f>
        <v/>
      </c>
      <c r="O45" s="1" t="str">
        <f t="shared" si="17"/>
        <v/>
      </c>
      <c r="P45" s="1" t="str">
        <f t="shared" si="17"/>
        <v/>
      </c>
      <c r="Q45" s="1" t="str">
        <f t="shared" si="17"/>
        <v/>
      </c>
      <c r="R45" s="1" t="str">
        <f t="shared" si="17"/>
        <v/>
      </c>
      <c r="S45" s="1" t="str">
        <f t="shared" si="17"/>
        <v/>
      </c>
      <c r="T45" s="1" t="str">
        <f t="shared" si="17"/>
        <v/>
      </c>
      <c r="U45" s="48" t="str">
        <f t="shared" si="17"/>
        <v/>
      </c>
    </row>
    <row r="46" spans="1:21" ht="13">
      <c r="A46" s="138"/>
      <c r="B46" s="162" t="s">
        <v>55</v>
      </c>
      <c r="C46" s="11">
        <f t="shared" si="2"/>
        <v>0</v>
      </c>
      <c r="D46" s="1" t="str">
        <f t="shared" ref="D46:I46" si="18">IF($C12&gt;$C$37,D12,"")</f>
        <v/>
      </c>
      <c r="E46" s="45" t="str">
        <f t="shared" si="18"/>
        <v/>
      </c>
      <c r="F46" s="46" t="str">
        <f t="shared" si="18"/>
        <v/>
      </c>
      <c r="G46" s="46" t="str">
        <f t="shared" si="18"/>
        <v/>
      </c>
      <c r="H46" s="46" t="str">
        <f t="shared" si="18"/>
        <v/>
      </c>
      <c r="I46" s="46" t="str">
        <f t="shared" si="18"/>
        <v/>
      </c>
      <c r="J46" s="1"/>
      <c r="K46" s="45" t="str">
        <f t="shared" si="4"/>
        <v/>
      </c>
      <c r="L46" s="49" t="b">
        <v>0</v>
      </c>
      <c r="M46" s="1" t="str">
        <f t="shared" si="1"/>
        <v/>
      </c>
      <c r="N46" s="1" t="str">
        <f t="shared" ref="N46:U46" si="19">IF($L46=TRUE,D46,"")</f>
        <v/>
      </c>
      <c r="O46" s="1" t="str">
        <f t="shared" si="19"/>
        <v/>
      </c>
      <c r="P46" s="1" t="str">
        <f t="shared" si="19"/>
        <v/>
      </c>
      <c r="Q46" s="1" t="str">
        <f t="shared" si="19"/>
        <v/>
      </c>
      <c r="R46" s="1" t="str">
        <f t="shared" si="19"/>
        <v/>
      </c>
      <c r="S46" s="1" t="str">
        <f t="shared" si="19"/>
        <v/>
      </c>
      <c r="T46" s="1" t="str">
        <f t="shared" si="19"/>
        <v/>
      </c>
      <c r="U46" s="48" t="str">
        <f t="shared" si="19"/>
        <v/>
      </c>
    </row>
    <row r="47" spans="1:21" ht="13">
      <c r="A47" s="138"/>
      <c r="B47" s="138"/>
      <c r="C47" s="11">
        <f t="shared" si="2"/>
        <v>0</v>
      </c>
      <c r="D47" s="1" t="str">
        <f t="shared" ref="D47:I47" si="20">IF($C13&gt;$C$37,D13,"")</f>
        <v/>
      </c>
      <c r="E47" s="45" t="str">
        <f t="shared" si="20"/>
        <v/>
      </c>
      <c r="F47" s="46" t="str">
        <f t="shared" si="20"/>
        <v/>
      </c>
      <c r="G47" s="46" t="str">
        <f t="shared" si="20"/>
        <v/>
      </c>
      <c r="H47" s="46" t="str">
        <f t="shared" si="20"/>
        <v/>
      </c>
      <c r="I47" s="46" t="str">
        <f t="shared" si="20"/>
        <v/>
      </c>
      <c r="J47" s="1"/>
      <c r="K47" s="45" t="str">
        <f t="shared" si="4"/>
        <v/>
      </c>
      <c r="L47" s="49" t="b">
        <v>0</v>
      </c>
      <c r="M47" s="1" t="str">
        <f t="shared" si="1"/>
        <v/>
      </c>
      <c r="N47" s="1" t="str">
        <f t="shared" ref="N47:U47" si="21">IF($L47=TRUE,D47,"")</f>
        <v/>
      </c>
      <c r="O47" s="1" t="str">
        <f t="shared" si="21"/>
        <v/>
      </c>
      <c r="P47" s="1" t="str">
        <f t="shared" si="21"/>
        <v/>
      </c>
      <c r="Q47" s="1" t="str">
        <f t="shared" si="21"/>
        <v/>
      </c>
      <c r="R47" s="1" t="str">
        <f t="shared" si="21"/>
        <v/>
      </c>
      <c r="S47" s="1" t="str">
        <f t="shared" si="21"/>
        <v/>
      </c>
      <c r="T47" s="1" t="str">
        <f t="shared" si="21"/>
        <v/>
      </c>
      <c r="U47" s="48" t="str">
        <f t="shared" si="21"/>
        <v/>
      </c>
    </row>
    <row r="48" spans="1:21" ht="13">
      <c r="A48" s="138"/>
      <c r="B48" s="138"/>
      <c r="C48" s="11">
        <f t="shared" si="2"/>
        <v>0</v>
      </c>
      <c r="D48" s="1" t="str">
        <f t="shared" ref="D48:I48" si="22">IF($C14&gt;$C$37,D14,"")</f>
        <v/>
      </c>
      <c r="E48" s="45" t="str">
        <f t="shared" si="22"/>
        <v/>
      </c>
      <c r="F48" s="46" t="str">
        <f t="shared" si="22"/>
        <v/>
      </c>
      <c r="G48" s="46" t="str">
        <f t="shared" si="22"/>
        <v/>
      </c>
      <c r="H48" s="46" t="str">
        <f t="shared" si="22"/>
        <v/>
      </c>
      <c r="I48" s="46" t="str">
        <f t="shared" si="22"/>
        <v/>
      </c>
      <c r="J48" s="1"/>
      <c r="K48" s="45" t="str">
        <f t="shared" si="4"/>
        <v/>
      </c>
      <c r="L48" s="49" t="b">
        <v>0</v>
      </c>
      <c r="M48" s="1" t="str">
        <f t="shared" si="1"/>
        <v/>
      </c>
      <c r="N48" s="1" t="str">
        <f t="shared" ref="N48:U48" si="23">IF($L48=TRUE,D48,"")</f>
        <v/>
      </c>
      <c r="O48" s="1" t="str">
        <f t="shared" si="23"/>
        <v/>
      </c>
      <c r="P48" s="1" t="str">
        <f t="shared" si="23"/>
        <v/>
      </c>
      <c r="Q48" s="1" t="str">
        <f t="shared" si="23"/>
        <v/>
      </c>
      <c r="R48" s="1" t="str">
        <f t="shared" si="23"/>
        <v/>
      </c>
      <c r="S48" s="1" t="str">
        <f t="shared" si="23"/>
        <v/>
      </c>
      <c r="T48" s="1" t="str">
        <f t="shared" si="23"/>
        <v/>
      </c>
      <c r="U48" s="48" t="str">
        <f t="shared" si="23"/>
        <v/>
      </c>
    </row>
    <row r="49" spans="1:21" ht="13">
      <c r="A49" s="139"/>
      <c r="B49" s="139"/>
      <c r="C49" s="19">
        <f t="shared" si="2"/>
        <v>0</v>
      </c>
      <c r="D49" s="1" t="str">
        <f t="shared" ref="D49:I49" si="24">IF($C15&gt;$C$37,D15,"")</f>
        <v/>
      </c>
      <c r="E49" s="45" t="str">
        <f t="shared" si="24"/>
        <v/>
      </c>
      <c r="F49" s="46" t="str">
        <f t="shared" si="24"/>
        <v/>
      </c>
      <c r="G49" s="46" t="str">
        <f t="shared" si="24"/>
        <v/>
      </c>
      <c r="H49" s="46" t="str">
        <f t="shared" si="24"/>
        <v/>
      </c>
      <c r="I49" s="46" t="str">
        <f t="shared" si="24"/>
        <v/>
      </c>
      <c r="J49" s="1"/>
      <c r="K49" s="45" t="str">
        <f t="shared" si="4"/>
        <v/>
      </c>
      <c r="L49" s="49" t="b">
        <v>0</v>
      </c>
      <c r="M49" s="1" t="str">
        <f t="shared" si="1"/>
        <v/>
      </c>
      <c r="N49" s="1" t="str">
        <f t="shared" ref="N49:U49" si="25">IF($L49=TRUE,D49,"")</f>
        <v/>
      </c>
      <c r="O49" s="1" t="str">
        <f t="shared" si="25"/>
        <v/>
      </c>
      <c r="P49" s="1" t="str">
        <f t="shared" si="25"/>
        <v/>
      </c>
      <c r="Q49" s="1" t="str">
        <f t="shared" si="25"/>
        <v/>
      </c>
      <c r="R49" s="1" t="str">
        <f t="shared" si="25"/>
        <v/>
      </c>
      <c r="S49" s="1" t="str">
        <f t="shared" si="25"/>
        <v/>
      </c>
      <c r="T49" s="1" t="str">
        <f t="shared" si="25"/>
        <v/>
      </c>
      <c r="U49" s="48" t="str">
        <f t="shared" si="25"/>
        <v/>
      </c>
    </row>
    <row r="50" spans="1:21" ht="37.5">
      <c r="A50" s="168" t="s">
        <v>58</v>
      </c>
      <c r="B50" s="158" t="s">
        <v>59</v>
      </c>
      <c r="C50" s="11">
        <f t="shared" si="2"/>
        <v>4</v>
      </c>
      <c r="D50" s="1" t="str">
        <f t="shared" ref="D50:I50" si="26">IF($C16&gt;$C$37,D16,"")</f>
        <v>RL.2.1</v>
      </c>
      <c r="E50" s="45" t="str">
        <f t="shared" si="26"/>
        <v>Ask and answer such questions as who, what, where, when, why, and how to demonstrate understanding of key details in a text.</v>
      </c>
      <c r="F50" s="46" t="b">
        <f t="shared" si="26"/>
        <v>1</v>
      </c>
      <c r="G50" s="46" t="b">
        <f t="shared" si="26"/>
        <v>1</v>
      </c>
      <c r="H50" s="46" t="b">
        <f t="shared" si="26"/>
        <v>1</v>
      </c>
      <c r="I50" s="46" t="b">
        <f t="shared" si="26"/>
        <v>1</v>
      </c>
      <c r="J50" s="1"/>
      <c r="K50" s="45" t="str">
        <f t="shared" si="4"/>
        <v>This is the centralized idea of comprehension</v>
      </c>
      <c r="L50" s="47" t="b">
        <v>0</v>
      </c>
      <c r="M50" s="1" t="str">
        <f t="shared" si="1"/>
        <v/>
      </c>
      <c r="N50" s="1" t="str">
        <f t="shared" ref="N50:U50" si="27">IF($L50=TRUE,D50,"")</f>
        <v/>
      </c>
      <c r="O50" s="1" t="str">
        <f t="shared" si="27"/>
        <v/>
      </c>
      <c r="P50" s="1" t="str">
        <f t="shared" si="27"/>
        <v/>
      </c>
      <c r="Q50" s="1" t="str">
        <f t="shared" si="27"/>
        <v/>
      </c>
      <c r="R50" s="1" t="str">
        <f t="shared" si="27"/>
        <v/>
      </c>
      <c r="S50" s="1" t="str">
        <f t="shared" si="27"/>
        <v/>
      </c>
      <c r="T50" s="1" t="str">
        <f t="shared" si="27"/>
        <v/>
      </c>
      <c r="U50" s="48" t="str">
        <f t="shared" si="27"/>
        <v/>
      </c>
    </row>
    <row r="51" spans="1:21" ht="13">
      <c r="A51" s="138"/>
      <c r="B51" s="138"/>
      <c r="C51" s="11">
        <f t="shared" si="2"/>
        <v>0</v>
      </c>
      <c r="D51" s="1" t="str">
        <f t="shared" ref="D51:I51" si="28">IF($C17&gt;$C$37,D17,"")</f>
        <v/>
      </c>
      <c r="E51" s="45" t="str">
        <f t="shared" si="28"/>
        <v/>
      </c>
      <c r="F51" s="46" t="str">
        <f t="shared" si="28"/>
        <v/>
      </c>
      <c r="G51" s="46" t="str">
        <f t="shared" si="28"/>
        <v/>
      </c>
      <c r="H51" s="46" t="str">
        <f t="shared" si="28"/>
        <v/>
      </c>
      <c r="I51" s="46" t="str">
        <f t="shared" si="28"/>
        <v/>
      </c>
      <c r="J51" s="1"/>
      <c r="K51" s="45" t="str">
        <f t="shared" si="4"/>
        <v/>
      </c>
      <c r="L51" s="47" t="b">
        <v>0</v>
      </c>
      <c r="M51" s="1" t="str">
        <f t="shared" si="1"/>
        <v/>
      </c>
      <c r="N51" s="1" t="str">
        <f t="shared" ref="N51:U51" si="29">IF($L51=TRUE,D51,"")</f>
        <v/>
      </c>
      <c r="O51" s="1" t="str">
        <f t="shared" si="29"/>
        <v/>
      </c>
      <c r="P51" s="1" t="str">
        <f t="shared" si="29"/>
        <v/>
      </c>
      <c r="Q51" s="1" t="str">
        <f t="shared" si="29"/>
        <v/>
      </c>
      <c r="R51" s="1" t="str">
        <f t="shared" si="29"/>
        <v/>
      </c>
      <c r="S51" s="1" t="str">
        <f t="shared" si="29"/>
        <v/>
      </c>
      <c r="T51" s="1" t="str">
        <f t="shared" si="29"/>
        <v/>
      </c>
      <c r="U51" s="48" t="str">
        <f t="shared" si="29"/>
        <v/>
      </c>
    </row>
    <row r="52" spans="1:21" ht="25">
      <c r="A52" s="138"/>
      <c r="B52" s="139"/>
      <c r="C52" s="19">
        <f t="shared" si="2"/>
        <v>4</v>
      </c>
      <c r="D52" s="77" t="str">
        <f t="shared" ref="D52:I52" si="30">IF($C18&gt;$C$37,D18,"")</f>
        <v>RL.2.3</v>
      </c>
      <c r="E52" s="45" t="str">
        <f t="shared" si="30"/>
        <v>Describe how characters in a story respond to major events and challenges</v>
      </c>
      <c r="F52" s="46" t="b">
        <f t="shared" si="30"/>
        <v>1</v>
      </c>
      <c r="G52" s="46" t="b">
        <f t="shared" si="30"/>
        <v>1</v>
      </c>
      <c r="H52" s="46" t="b">
        <f t="shared" si="30"/>
        <v>1</v>
      </c>
      <c r="I52" s="46" t="b">
        <f t="shared" si="30"/>
        <v>1</v>
      </c>
      <c r="J52" s="1"/>
      <c r="K52" s="45">
        <f t="shared" si="4"/>
        <v>0</v>
      </c>
      <c r="L52" s="47" t="b">
        <v>0</v>
      </c>
      <c r="M52" s="1" t="str">
        <f t="shared" si="1"/>
        <v/>
      </c>
      <c r="N52" s="1" t="str">
        <f t="shared" ref="N52:U52" si="31">IF($L52=TRUE,D52,"")</f>
        <v/>
      </c>
      <c r="O52" s="1" t="str">
        <f t="shared" si="31"/>
        <v/>
      </c>
      <c r="P52" s="1" t="str">
        <f t="shared" si="31"/>
        <v/>
      </c>
      <c r="Q52" s="1" t="str">
        <f t="shared" si="31"/>
        <v/>
      </c>
      <c r="R52" s="1" t="str">
        <f t="shared" si="31"/>
        <v/>
      </c>
      <c r="S52" s="1" t="str">
        <f t="shared" si="31"/>
        <v/>
      </c>
      <c r="T52" s="1" t="str">
        <f t="shared" si="31"/>
        <v/>
      </c>
      <c r="U52" s="48" t="str">
        <f t="shared" si="31"/>
        <v/>
      </c>
    </row>
    <row r="53" spans="1:21" ht="13">
      <c r="A53" s="138"/>
      <c r="B53" s="169" t="s">
        <v>66</v>
      </c>
      <c r="C53" s="11">
        <f t="shared" si="2"/>
        <v>0</v>
      </c>
      <c r="D53" s="1" t="str">
        <f t="shared" ref="D53:I53" si="32">IF($C19&gt;$C$37,D19,"")</f>
        <v/>
      </c>
      <c r="E53" s="45" t="str">
        <f t="shared" si="32"/>
        <v/>
      </c>
      <c r="F53" s="46" t="str">
        <f t="shared" si="32"/>
        <v/>
      </c>
      <c r="G53" s="46" t="str">
        <f t="shared" si="32"/>
        <v/>
      </c>
      <c r="H53" s="46" t="str">
        <f t="shared" si="32"/>
        <v/>
      </c>
      <c r="I53" s="46" t="str">
        <f t="shared" si="32"/>
        <v/>
      </c>
      <c r="J53" s="1"/>
      <c r="K53" s="45" t="str">
        <f t="shared" si="4"/>
        <v/>
      </c>
      <c r="L53" s="47" t="b">
        <v>0</v>
      </c>
      <c r="M53" s="1" t="str">
        <f t="shared" si="1"/>
        <v/>
      </c>
      <c r="N53" s="1" t="str">
        <f t="shared" ref="N53:U53" si="33">IF($L53=TRUE,D53,"")</f>
        <v/>
      </c>
      <c r="O53" s="1" t="str">
        <f t="shared" si="33"/>
        <v/>
      </c>
      <c r="P53" s="1" t="str">
        <f t="shared" si="33"/>
        <v/>
      </c>
      <c r="Q53" s="1" t="str">
        <f t="shared" si="33"/>
        <v/>
      </c>
      <c r="R53" s="1" t="str">
        <f t="shared" si="33"/>
        <v/>
      </c>
      <c r="S53" s="1" t="str">
        <f t="shared" si="33"/>
        <v/>
      </c>
      <c r="T53" s="1" t="str">
        <f t="shared" si="33"/>
        <v/>
      </c>
      <c r="U53" s="48" t="str">
        <f t="shared" si="33"/>
        <v/>
      </c>
    </row>
    <row r="54" spans="1:21" ht="37.5">
      <c r="A54" s="138"/>
      <c r="B54" s="138"/>
      <c r="C54" s="11">
        <f t="shared" si="2"/>
        <v>4</v>
      </c>
      <c r="D54" s="1" t="str">
        <f t="shared" ref="D54:I54" si="34">IF($C20&gt;$C$37,D20,"")</f>
        <v>RL.2.5</v>
      </c>
      <c r="E54" s="45" t="str">
        <f t="shared" si="34"/>
        <v>Describe the overall structure of a story, including describing how the beginning introduces the story and the ending concludes the action</v>
      </c>
      <c r="F54" s="46" t="b">
        <f t="shared" si="34"/>
        <v>1</v>
      </c>
      <c r="G54" s="46" t="b">
        <f t="shared" si="34"/>
        <v>1</v>
      </c>
      <c r="H54" s="46" t="b">
        <f t="shared" si="34"/>
        <v>1</v>
      </c>
      <c r="I54" s="46" t="b">
        <f t="shared" si="34"/>
        <v>1</v>
      </c>
      <c r="J54" s="1"/>
      <c r="K54" s="45" t="str">
        <f t="shared" si="4"/>
        <v xml:space="preserve">This is a skill necessary in comprehension and writing. </v>
      </c>
      <c r="L54" s="49" t="b">
        <v>0</v>
      </c>
      <c r="M54" s="1" t="str">
        <f t="shared" si="1"/>
        <v/>
      </c>
      <c r="N54" s="1" t="str">
        <f t="shared" ref="N54:U54" si="35">IF($L54=TRUE,D54,"")</f>
        <v/>
      </c>
      <c r="O54" s="1" t="str">
        <f t="shared" si="35"/>
        <v/>
      </c>
      <c r="P54" s="1" t="str">
        <f t="shared" si="35"/>
        <v/>
      </c>
      <c r="Q54" s="1" t="str">
        <f t="shared" si="35"/>
        <v/>
      </c>
      <c r="R54" s="1" t="str">
        <f t="shared" si="35"/>
        <v/>
      </c>
      <c r="S54" s="1" t="str">
        <f t="shared" si="35"/>
        <v/>
      </c>
      <c r="T54" s="1" t="str">
        <f t="shared" si="35"/>
        <v/>
      </c>
      <c r="U54" s="48" t="str">
        <f t="shared" si="35"/>
        <v/>
      </c>
    </row>
    <row r="55" spans="1:21" ht="13">
      <c r="A55" s="138"/>
      <c r="B55" s="139"/>
      <c r="C55" s="19">
        <f t="shared" si="2"/>
        <v>0</v>
      </c>
      <c r="D55" s="1" t="str">
        <f t="shared" ref="D55:I55" si="36">IF($C21&gt;$C$37,D21,"")</f>
        <v/>
      </c>
      <c r="E55" s="45" t="str">
        <f t="shared" si="36"/>
        <v/>
      </c>
      <c r="F55" s="46" t="str">
        <f t="shared" si="36"/>
        <v/>
      </c>
      <c r="G55" s="46" t="str">
        <f t="shared" si="36"/>
        <v/>
      </c>
      <c r="H55" s="46" t="str">
        <f t="shared" si="36"/>
        <v/>
      </c>
      <c r="I55" s="46" t="str">
        <f t="shared" si="36"/>
        <v/>
      </c>
      <c r="J55" s="1"/>
      <c r="K55" s="45" t="str">
        <f t="shared" si="4"/>
        <v/>
      </c>
      <c r="L55" s="49" t="b">
        <v>0</v>
      </c>
      <c r="M55" s="1" t="str">
        <f t="shared" si="1"/>
        <v/>
      </c>
      <c r="N55" s="1" t="str">
        <f t="shared" ref="N55:U55" si="37">IF($L55=TRUE,D55,"")</f>
        <v/>
      </c>
      <c r="O55" s="1" t="str">
        <f t="shared" si="37"/>
        <v/>
      </c>
      <c r="P55" s="1" t="str">
        <f t="shared" si="37"/>
        <v/>
      </c>
      <c r="Q55" s="1" t="str">
        <f t="shared" si="37"/>
        <v/>
      </c>
      <c r="R55" s="1" t="str">
        <f t="shared" si="37"/>
        <v/>
      </c>
      <c r="S55" s="1" t="str">
        <f t="shared" si="37"/>
        <v/>
      </c>
      <c r="T55" s="1" t="str">
        <f t="shared" si="37"/>
        <v/>
      </c>
      <c r="U55" s="48" t="str">
        <f t="shared" si="37"/>
        <v/>
      </c>
    </row>
    <row r="56" spans="1:21" ht="13">
      <c r="A56" s="138"/>
      <c r="B56" s="170" t="s">
        <v>73</v>
      </c>
      <c r="C56" s="11">
        <f t="shared" si="2"/>
        <v>0</v>
      </c>
      <c r="D56" s="1" t="str">
        <f t="shared" ref="D56:I56" si="38">IF($C22&gt;$C$37,D22,"")</f>
        <v/>
      </c>
      <c r="E56" s="45" t="str">
        <f t="shared" si="38"/>
        <v/>
      </c>
      <c r="F56" s="46" t="str">
        <f t="shared" si="38"/>
        <v/>
      </c>
      <c r="G56" s="46" t="str">
        <f t="shared" si="38"/>
        <v/>
      </c>
      <c r="H56" s="46" t="str">
        <f t="shared" si="38"/>
        <v/>
      </c>
      <c r="I56" s="46" t="str">
        <f t="shared" si="38"/>
        <v/>
      </c>
      <c r="J56" s="1"/>
      <c r="K56" s="45" t="str">
        <f t="shared" si="4"/>
        <v/>
      </c>
      <c r="L56" s="47" t="b">
        <v>0</v>
      </c>
      <c r="M56" s="1" t="str">
        <f t="shared" si="1"/>
        <v/>
      </c>
      <c r="N56" s="1" t="str">
        <f t="shared" ref="N56:U56" si="39">IF($L56=TRUE,D56,"")</f>
        <v/>
      </c>
      <c r="O56" s="1" t="str">
        <f t="shared" si="39"/>
        <v/>
      </c>
      <c r="P56" s="1" t="str">
        <f t="shared" si="39"/>
        <v/>
      </c>
      <c r="Q56" s="1" t="str">
        <f t="shared" si="39"/>
        <v/>
      </c>
      <c r="R56" s="1" t="str">
        <f t="shared" si="39"/>
        <v/>
      </c>
      <c r="S56" s="1" t="str">
        <f t="shared" si="39"/>
        <v/>
      </c>
      <c r="T56" s="1" t="str">
        <f t="shared" si="39"/>
        <v/>
      </c>
      <c r="U56" s="48" t="str">
        <f t="shared" si="39"/>
        <v/>
      </c>
    </row>
    <row r="57" spans="1:21" ht="13">
      <c r="A57" s="138"/>
      <c r="B57" s="139"/>
      <c r="C57" s="19">
        <f t="shared" si="2"/>
        <v>0</v>
      </c>
      <c r="D57" s="1" t="str">
        <f t="shared" ref="D57:I57" si="40">IF($C23&gt;$C$37,D23,"")</f>
        <v/>
      </c>
      <c r="E57" s="45" t="str">
        <f t="shared" si="40"/>
        <v/>
      </c>
      <c r="F57" s="46" t="str">
        <f t="shared" si="40"/>
        <v/>
      </c>
      <c r="G57" s="46" t="str">
        <f t="shared" si="40"/>
        <v/>
      </c>
      <c r="H57" s="46" t="str">
        <f t="shared" si="40"/>
        <v/>
      </c>
      <c r="I57" s="46" t="str">
        <f t="shared" si="40"/>
        <v/>
      </c>
      <c r="J57" s="1"/>
      <c r="K57" s="45" t="str">
        <f t="shared" si="4"/>
        <v/>
      </c>
      <c r="L57" s="49" t="b">
        <v>0</v>
      </c>
      <c r="M57" s="1" t="str">
        <f t="shared" si="1"/>
        <v/>
      </c>
      <c r="N57" s="1" t="str">
        <f t="shared" ref="N57:U57" si="41">IF($L57=TRUE,D57,"")</f>
        <v/>
      </c>
      <c r="O57" s="1" t="str">
        <f t="shared" si="41"/>
        <v/>
      </c>
      <c r="P57" s="1" t="str">
        <f t="shared" si="41"/>
        <v/>
      </c>
      <c r="Q57" s="1" t="str">
        <f t="shared" si="41"/>
        <v/>
      </c>
      <c r="R57" s="1" t="str">
        <f t="shared" si="41"/>
        <v/>
      </c>
      <c r="S57" s="1" t="str">
        <f t="shared" si="41"/>
        <v/>
      </c>
      <c r="T57" s="1" t="str">
        <f t="shared" si="41"/>
        <v/>
      </c>
      <c r="U57" s="48" t="str">
        <f t="shared" si="41"/>
        <v/>
      </c>
    </row>
    <row r="58" spans="1:21" ht="46">
      <c r="A58" s="138"/>
      <c r="B58" s="66" t="s">
        <v>78</v>
      </c>
      <c r="C58" s="19">
        <f t="shared" si="2"/>
        <v>0</v>
      </c>
      <c r="D58" s="1" t="str">
        <f t="shared" ref="D58:I58" si="42">IF($C24&gt;$C$37,D24,"")</f>
        <v/>
      </c>
      <c r="E58" s="45" t="str">
        <f t="shared" si="42"/>
        <v/>
      </c>
      <c r="F58" s="46" t="str">
        <f t="shared" si="42"/>
        <v/>
      </c>
      <c r="G58" s="46" t="str">
        <f t="shared" si="42"/>
        <v/>
      </c>
      <c r="H58" s="46" t="str">
        <f t="shared" si="42"/>
        <v/>
      </c>
      <c r="I58" s="46" t="str">
        <f t="shared" si="42"/>
        <v/>
      </c>
      <c r="J58" s="1"/>
      <c r="K58" s="45" t="str">
        <f t="shared" si="4"/>
        <v/>
      </c>
      <c r="L58" s="49" t="b">
        <v>0</v>
      </c>
      <c r="M58" s="1" t="str">
        <f t="shared" si="1"/>
        <v/>
      </c>
      <c r="N58" s="1" t="str">
        <f t="shared" ref="N58:U58" si="43">IF($L58=TRUE,D58,"")</f>
        <v/>
      </c>
      <c r="O58" s="1" t="str">
        <f t="shared" si="43"/>
        <v/>
      </c>
      <c r="P58" s="1" t="str">
        <f t="shared" si="43"/>
        <v/>
      </c>
      <c r="Q58" s="1" t="str">
        <f t="shared" si="43"/>
        <v/>
      </c>
      <c r="R58" s="1" t="str">
        <f t="shared" si="43"/>
        <v/>
      </c>
      <c r="S58" s="1" t="str">
        <f t="shared" si="43"/>
        <v/>
      </c>
      <c r="T58" s="1" t="str">
        <f t="shared" si="43"/>
        <v/>
      </c>
      <c r="U58" s="48" t="str">
        <f t="shared" si="43"/>
        <v/>
      </c>
    </row>
    <row r="59" spans="1:21" ht="37.5">
      <c r="A59" s="171" t="s">
        <v>81</v>
      </c>
      <c r="B59" s="163" t="s">
        <v>59</v>
      </c>
      <c r="C59" s="11">
        <f t="shared" si="2"/>
        <v>4</v>
      </c>
      <c r="D59" s="1" t="str">
        <f t="shared" ref="D59:I59" si="44">IF($C25&gt;$C$37,D25,"")</f>
        <v>RI.2.1</v>
      </c>
      <c r="E59" s="45" t="str">
        <f t="shared" si="44"/>
        <v>Ask and answer such questions as who, what, where, when, why, and how to demonstrate understanding of key details in a text.</v>
      </c>
      <c r="F59" s="46" t="b">
        <f t="shared" si="44"/>
        <v>1</v>
      </c>
      <c r="G59" s="46" t="b">
        <f t="shared" si="44"/>
        <v>1</v>
      </c>
      <c r="H59" s="46" t="b">
        <f t="shared" si="44"/>
        <v>1</v>
      </c>
      <c r="I59" s="46" t="b">
        <f t="shared" si="44"/>
        <v>1</v>
      </c>
      <c r="J59" s="1"/>
      <c r="K59" s="45">
        <f t="shared" si="4"/>
        <v>0</v>
      </c>
      <c r="L59" s="47" t="b">
        <v>0</v>
      </c>
      <c r="M59" s="1" t="str">
        <f t="shared" si="1"/>
        <v/>
      </c>
      <c r="N59" s="1" t="str">
        <f t="shared" ref="N59:U59" si="45">IF($L59=TRUE,D59,"")</f>
        <v/>
      </c>
      <c r="O59" s="1" t="str">
        <f t="shared" si="45"/>
        <v/>
      </c>
      <c r="P59" s="1" t="str">
        <f t="shared" si="45"/>
        <v/>
      </c>
      <c r="Q59" s="1" t="str">
        <f t="shared" si="45"/>
        <v/>
      </c>
      <c r="R59" s="1" t="str">
        <f t="shared" si="45"/>
        <v/>
      </c>
      <c r="S59" s="1" t="str">
        <f t="shared" si="45"/>
        <v/>
      </c>
      <c r="T59" s="1" t="str">
        <f t="shared" si="45"/>
        <v/>
      </c>
      <c r="U59" s="48" t="str">
        <f t="shared" si="45"/>
        <v/>
      </c>
    </row>
    <row r="60" spans="1:21" ht="13">
      <c r="A60" s="138"/>
      <c r="B60" s="138"/>
      <c r="C60" s="11">
        <f t="shared" si="2"/>
        <v>0</v>
      </c>
      <c r="D60" s="1" t="str">
        <f t="shared" ref="D60:I60" si="46">IF($C26&gt;$C$37,D26,"")</f>
        <v/>
      </c>
      <c r="E60" s="45" t="str">
        <f t="shared" si="46"/>
        <v/>
      </c>
      <c r="F60" s="46" t="str">
        <f t="shared" si="46"/>
        <v/>
      </c>
      <c r="G60" s="46" t="str">
        <f t="shared" si="46"/>
        <v/>
      </c>
      <c r="H60" s="46" t="str">
        <f t="shared" si="46"/>
        <v/>
      </c>
      <c r="I60" s="46" t="str">
        <f t="shared" si="46"/>
        <v/>
      </c>
      <c r="J60" s="1"/>
      <c r="K60" s="45" t="str">
        <f t="shared" si="4"/>
        <v/>
      </c>
      <c r="L60" s="47" t="b">
        <v>0</v>
      </c>
      <c r="M60" s="1" t="str">
        <f t="shared" si="1"/>
        <v/>
      </c>
      <c r="N60" s="1" t="str">
        <f t="shared" ref="N60:U60" si="47">IF($L60=TRUE,D60,"")</f>
        <v/>
      </c>
      <c r="O60" s="1" t="str">
        <f t="shared" si="47"/>
        <v/>
      </c>
      <c r="P60" s="1" t="str">
        <f t="shared" si="47"/>
        <v/>
      </c>
      <c r="Q60" s="1" t="str">
        <f t="shared" si="47"/>
        <v/>
      </c>
      <c r="R60" s="1" t="str">
        <f t="shared" si="47"/>
        <v/>
      </c>
      <c r="S60" s="1" t="str">
        <f t="shared" si="47"/>
        <v/>
      </c>
      <c r="T60" s="1" t="str">
        <f t="shared" si="47"/>
        <v/>
      </c>
      <c r="U60" s="48" t="str">
        <f t="shared" si="47"/>
        <v/>
      </c>
    </row>
    <row r="61" spans="1:21" ht="13">
      <c r="A61" s="138"/>
      <c r="B61" s="139"/>
      <c r="C61" s="19">
        <f t="shared" si="2"/>
        <v>0</v>
      </c>
      <c r="D61" s="1" t="str">
        <f t="shared" ref="D61:I61" si="48">IF($C27&gt;$C$37,D27,"")</f>
        <v/>
      </c>
      <c r="E61" s="45" t="str">
        <f t="shared" si="48"/>
        <v/>
      </c>
      <c r="F61" s="46" t="str">
        <f t="shared" si="48"/>
        <v/>
      </c>
      <c r="G61" s="46" t="str">
        <f t="shared" si="48"/>
        <v/>
      </c>
      <c r="H61" s="46" t="str">
        <f t="shared" si="48"/>
        <v/>
      </c>
      <c r="I61" s="46" t="str">
        <f t="shared" si="48"/>
        <v/>
      </c>
      <c r="J61" s="1"/>
      <c r="K61" s="45" t="str">
        <f t="shared" si="4"/>
        <v/>
      </c>
      <c r="L61" s="47" t="b">
        <v>0</v>
      </c>
      <c r="M61" s="1" t="str">
        <f t="shared" si="1"/>
        <v/>
      </c>
      <c r="N61" s="1" t="str">
        <f t="shared" ref="N61:U61" si="49">IF($L61=TRUE,D61,"")</f>
        <v/>
      </c>
      <c r="O61" s="1" t="str">
        <f t="shared" si="49"/>
        <v/>
      </c>
      <c r="P61" s="1" t="str">
        <f t="shared" si="49"/>
        <v/>
      </c>
      <c r="Q61" s="1" t="str">
        <f t="shared" si="49"/>
        <v/>
      </c>
      <c r="R61" s="1" t="str">
        <f t="shared" si="49"/>
        <v/>
      </c>
      <c r="S61" s="1" t="str">
        <f t="shared" si="49"/>
        <v/>
      </c>
      <c r="T61" s="1" t="str">
        <f t="shared" si="49"/>
        <v/>
      </c>
      <c r="U61" s="48" t="str">
        <f t="shared" si="49"/>
        <v/>
      </c>
    </row>
    <row r="62" spans="1:21" ht="13">
      <c r="A62" s="138"/>
      <c r="B62" s="166" t="s">
        <v>66</v>
      </c>
      <c r="C62" s="11">
        <f t="shared" si="2"/>
        <v>0</v>
      </c>
      <c r="D62" s="1" t="str">
        <f t="shared" ref="D62:I62" si="50">IF($C28&gt;$C$37,D28,"")</f>
        <v/>
      </c>
      <c r="E62" s="45" t="str">
        <f t="shared" si="50"/>
        <v/>
      </c>
      <c r="F62" s="46" t="str">
        <f t="shared" si="50"/>
        <v/>
      </c>
      <c r="G62" s="46" t="str">
        <f t="shared" si="50"/>
        <v/>
      </c>
      <c r="H62" s="46" t="str">
        <f t="shared" si="50"/>
        <v/>
      </c>
      <c r="I62" s="46" t="str">
        <f t="shared" si="50"/>
        <v/>
      </c>
      <c r="J62" s="1"/>
      <c r="K62" s="45" t="str">
        <f t="shared" si="4"/>
        <v/>
      </c>
      <c r="L62" s="47" t="b">
        <v>0</v>
      </c>
      <c r="M62" s="1" t="str">
        <f t="shared" si="1"/>
        <v/>
      </c>
      <c r="N62" s="1" t="str">
        <f t="shared" ref="N62:U62" si="51">IF($L62=TRUE,D62,"")</f>
        <v/>
      </c>
      <c r="O62" s="1" t="str">
        <f t="shared" si="51"/>
        <v/>
      </c>
      <c r="P62" s="1" t="str">
        <f t="shared" si="51"/>
        <v/>
      </c>
      <c r="Q62" s="1" t="str">
        <f t="shared" si="51"/>
        <v/>
      </c>
      <c r="R62" s="1" t="str">
        <f t="shared" si="51"/>
        <v/>
      </c>
      <c r="S62" s="1" t="str">
        <f t="shared" si="51"/>
        <v/>
      </c>
      <c r="T62" s="1" t="str">
        <f t="shared" si="51"/>
        <v/>
      </c>
      <c r="U62" s="48" t="str">
        <f t="shared" si="51"/>
        <v/>
      </c>
    </row>
    <row r="63" spans="1:21" ht="37.5">
      <c r="A63" s="138"/>
      <c r="B63" s="138"/>
      <c r="C63" s="11">
        <f t="shared" si="2"/>
        <v>4</v>
      </c>
      <c r="D63" s="1" t="str">
        <f t="shared" ref="D63:I63" si="52">IF($C29&gt;$C$37,D29,"")</f>
        <v>RI.2.5</v>
      </c>
      <c r="E63" s="45" t="str">
        <f t="shared" si="52"/>
        <v>Know and use various text features (e.g., captions, bold print, subheadings, glossaries, indexes, electronic menus, icons) to locate key facts or information in a text efficiently.</v>
      </c>
      <c r="F63" s="46" t="b">
        <f t="shared" si="52"/>
        <v>1</v>
      </c>
      <c r="G63" s="46" t="b">
        <f t="shared" si="52"/>
        <v>1</v>
      </c>
      <c r="H63" s="46" t="b">
        <f t="shared" si="52"/>
        <v>1</v>
      </c>
      <c r="I63" s="46" t="b">
        <f t="shared" si="52"/>
        <v>1</v>
      </c>
      <c r="J63" s="1"/>
      <c r="K63" s="45">
        <f t="shared" si="4"/>
        <v>0</v>
      </c>
      <c r="L63" s="49" t="b">
        <v>0</v>
      </c>
      <c r="M63" s="1" t="str">
        <f t="shared" si="1"/>
        <v/>
      </c>
      <c r="N63" s="1" t="str">
        <f t="shared" ref="N63:U63" si="53">IF($L63=TRUE,D63,"")</f>
        <v/>
      </c>
      <c r="O63" s="1" t="str">
        <f t="shared" si="53"/>
        <v/>
      </c>
      <c r="P63" s="1" t="str">
        <f t="shared" si="53"/>
        <v/>
      </c>
      <c r="Q63" s="1" t="str">
        <f t="shared" si="53"/>
        <v/>
      </c>
      <c r="R63" s="1" t="str">
        <f t="shared" si="53"/>
        <v/>
      </c>
      <c r="S63" s="1" t="str">
        <f t="shared" si="53"/>
        <v/>
      </c>
      <c r="T63" s="1" t="str">
        <f t="shared" si="53"/>
        <v/>
      </c>
      <c r="U63" s="48" t="str">
        <f t="shared" si="53"/>
        <v/>
      </c>
    </row>
    <row r="64" spans="1:21" ht="25">
      <c r="A64" s="138"/>
      <c r="B64" s="139"/>
      <c r="C64" s="19">
        <f t="shared" si="2"/>
        <v>4</v>
      </c>
      <c r="D64" s="1" t="str">
        <f t="shared" ref="D64:I64" si="54">IF($C30&gt;$C$37,D30,"")</f>
        <v>RI.2.6</v>
      </c>
      <c r="E64" s="45" t="str">
        <f t="shared" si="54"/>
        <v>Identify the main purpose of a text, including what the author wants to answer, explain, or describe.</v>
      </c>
      <c r="F64" s="46" t="b">
        <f t="shared" si="54"/>
        <v>1</v>
      </c>
      <c r="G64" s="46" t="b">
        <f t="shared" si="54"/>
        <v>1</v>
      </c>
      <c r="H64" s="46" t="b">
        <f t="shared" si="54"/>
        <v>1</v>
      </c>
      <c r="I64" s="46" t="b">
        <f t="shared" si="54"/>
        <v>1</v>
      </c>
      <c r="J64" s="1"/>
      <c r="K64" s="45">
        <f t="shared" si="4"/>
        <v>0</v>
      </c>
      <c r="L64" s="49" t="b">
        <v>0</v>
      </c>
      <c r="M64" s="1" t="str">
        <f t="shared" si="1"/>
        <v/>
      </c>
      <c r="N64" s="1" t="str">
        <f t="shared" ref="N64:U64" si="55">IF($L64=TRUE,D64,"")</f>
        <v/>
      </c>
      <c r="O64" s="1" t="str">
        <f t="shared" si="55"/>
        <v/>
      </c>
      <c r="P64" s="1" t="str">
        <f t="shared" si="55"/>
        <v/>
      </c>
      <c r="Q64" s="1" t="str">
        <f t="shared" si="55"/>
        <v/>
      </c>
      <c r="R64" s="1" t="str">
        <f t="shared" si="55"/>
        <v/>
      </c>
      <c r="S64" s="1" t="str">
        <f t="shared" si="55"/>
        <v/>
      </c>
      <c r="T64" s="1" t="str">
        <f t="shared" si="55"/>
        <v/>
      </c>
      <c r="U64" s="48" t="str">
        <f t="shared" si="55"/>
        <v/>
      </c>
    </row>
    <row r="65" spans="1:21" ht="13">
      <c r="A65" s="138"/>
      <c r="B65" s="167" t="s">
        <v>73</v>
      </c>
      <c r="C65" s="11">
        <f t="shared" si="2"/>
        <v>0</v>
      </c>
      <c r="D65" s="1" t="str">
        <f t="shared" ref="D65:I65" si="56">IF($C31&gt;$C$37,D31,"")</f>
        <v/>
      </c>
      <c r="E65" s="45" t="str">
        <f t="shared" si="56"/>
        <v/>
      </c>
      <c r="F65" s="46" t="str">
        <f t="shared" si="56"/>
        <v/>
      </c>
      <c r="G65" s="46" t="str">
        <f t="shared" si="56"/>
        <v/>
      </c>
      <c r="H65" s="46" t="str">
        <f t="shared" si="56"/>
        <v/>
      </c>
      <c r="I65" s="46" t="str">
        <f t="shared" si="56"/>
        <v/>
      </c>
      <c r="J65" s="1"/>
      <c r="K65" s="45" t="str">
        <f t="shared" si="4"/>
        <v/>
      </c>
      <c r="L65" s="49" t="b">
        <v>0</v>
      </c>
      <c r="M65" s="1" t="str">
        <f t="shared" si="1"/>
        <v/>
      </c>
      <c r="N65" s="1" t="str">
        <f t="shared" ref="N65:U65" si="57">IF($L65=TRUE,D65,"")</f>
        <v/>
      </c>
      <c r="O65" s="1" t="str">
        <f t="shared" si="57"/>
        <v/>
      </c>
      <c r="P65" s="1" t="str">
        <f t="shared" si="57"/>
        <v/>
      </c>
      <c r="Q65" s="1" t="str">
        <f t="shared" si="57"/>
        <v/>
      </c>
      <c r="R65" s="1" t="str">
        <f t="shared" si="57"/>
        <v/>
      </c>
      <c r="S65" s="1" t="str">
        <f t="shared" si="57"/>
        <v/>
      </c>
      <c r="T65" s="1" t="str">
        <f t="shared" si="57"/>
        <v/>
      </c>
      <c r="U65" s="48" t="str">
        <f t="shared" si="57"/>
        <v/>
      </c>
    </row>
    <row r="66" spans="1:21" ht="13">
      <c r="A66" s="138"/>
      <c r="B66" s="138"/>
      <c r="C66" s="11">
        <f t="shared" si="2"/>
        <v>0</v>
      </c>
      <c r="D66" s="1" t="str">
        <f t="shared" ref="D66:I66" si="58">IF($C32&gt;$C$37,D32,"")</f>
        <v/>
      </c>
      <c r="E66" s="45" t="str">
        <f t="shared" si="58"/>
        <v/>
      </c>
      <c r="F66" s="46" t="str">
        <f t="shared" si="58"/>
        <v/>
      </c>
      <c r="G66" s="46" t="str">
        <f t="shared" si="58"/>
        <v/>
      </c>
      <c r="H66" s="46" t="str">
        <f t="shared" si="58"/>
        <v/>
      </c>
      <c r="I66" s="46" t="str">
        <f t="shared" si="58"/>
        <v/>
      </c>
      <c r="J66" s="1"/>
      <c r="K66" s="45" t="str">
        <f t="shared" si="4"/>
        <v/>
      </c>
      <c r="L66" s="49" t="b">
        <v>0</v>
      </c>
      <c r="M66" s="1" t="str">
        <f t="shared" si="1"/>
        <v/>
      </c>
      <c r="N66" s="1" t="str">
        <f t="shared" ref="N66:U66" si="59">IF($L66=TRUE,D66,"")</f>
        <v/>
      </c>
      <c r="O66" s="1" t="str">
        <f t="shared" si="59"/>
        <v/>
      </c>
      <c r="P66" s="1" t="str">
        <f t="shared" si="59"/>
        <v/>
      </c>
      <c r="Q66" s="1" t="str">
        <f t="shared" si="59"/>
        <v/>
      </c>
      <c r="R66" s="1" t="str">
        <f t="shared" si="59"/>
        <v/>
      </c>
      <c r="S66" s="1" t="str">
        <f t="shared" si="59"/>
        <v/>
      </c>
      <c r="T66" s="1" t="str">
        <f t="shared" si="59"/>
        <v/>
      </c>
      <c r="U66" s="48" t="str">
        <f t="shared" si="59"/>
        <v/>
      </c>
    </row>
    <row r="67" spans="1:21" ht="13">
      <c r="A67" s="138"/>
      <c r="B67" s="139"/>
      <c r="C67" s="19">
        <f t="shared" si="2"/>
        <v>0</v>
      </c>
      <c r="D67" s="1" t="str">
        <f t="shared" ref="D67:I67" si="60">IF($C33&gt;$C$37,D33,"")</f>
        <v/>
      </c>
      <c r="E67" s="45" t="str">
        <f t="shared" si="60"/>
        <v/>
      </c>
      <c r="F67" s="46" t="str">
        <f t="shared" si="60"/>
        <v/>
      </c>
      <c r="G67" s="46" t="str">
        <f t="shared" si="60"/>
        <v/>
      </c>
      <c r="H67" s="46" t="str">
        <f t="shared" si="60"/>
        <v/>
      </c>
      <c r="I67" s="46" t="str">
        <f t="shared" si="60"/>
        <v/>
      </c>
      <c r="J67" s="1"/>
      <c r="K67" s="45" t="str">
        <f t="shared" si="4"/>
        <v/>
      </c>
      <c r="L67" s="49" t="b">
        <v>0</v>
      </c>
      <c r="M67" s="1" t="str">
        <f t="shared" si="1"/>
        <v/>
      </c>
      <c r="N67" s="1" t="str">
        <f t="shared" ref="N67:U67" si="61">IF($L67=TRUE,D67,"")</f>
        <v/>
      </c>
      <c r="O67" s="1" t="str">
        <f t="shared" si="61"/>
        <v/>
      </c>
      <c r="P67" s="1" t="str">
        <f t="shared" si="61"/>
        <v/>
      </c>
      <c r="Q67" s="1" t="str">
        <f t="shared" si="61"/>
        <v/>
      </c>
      <c r="R67" s="1" t="str">
        <f t="shared" si="61"/>
        <v/>
      </c>
      <c r="S67" s="1" t="str">
        <f t="shared" si="61"/>
        <v/>
      </c>
      <c r="T67" s="1" t="str">
        <f t="shared" si="61"/>
        <v/>
      </c>
      <c r="U67" s="48" t="str">
        <f t="shared" si="61"/>
        <v/>
      </c>
    </row>
    <row r="68" spans="1:21" ht="46">
      <c r="A68" s="139"/>
      <c r="B68" s="68" t="s">
        <v>78</v>
      </c>
      <c r="C68" s="11">
        <f t="shared" si="2"/>
        <v>0</v>
      </c>
      <c r="D68" s="1" t="str">
        <f t="shared" ref="D68:I68" si="62">IF($C34&gt;$C$37,D34,"")</f>
        <v/>
      </c>
      <c r="E68" s="45" t="str">
        <f t="shared" si="62"/>
        <v/>
      </c>
      <c r="F68" s="46" t="str">
        <f t="shared" si="62"/>
        <v/>
      </c>
      <c r="G68" s="46" t="str">
        <f t="shared" si="62"/>
        <v/>
      </c>
      <c r="H68" s="46" t="str">
        <f t="shared" si="62"/>
        <v/>
      </c>
      <c r="I68" s="46" t="str">
        <f t="shared" si="62"/>
        <v/>
      </c>
      <c r="J68" s="1"/>
      <c r="K68" s="45" t="str">
        <f t="shared" si="4"/>
        <v/>
      </c>
      <c r="L68" s="47" t="b">
        <v>0</v>
      </c>
      <c r="M68" s="1" t="str">
        <f t="shared" si="1"/>
        <v/>
      </c>
      <c r="N68" s="1" t="str">
        <f t="shared" ref="N68:U68" si="63">IF($L68=TRUE,D68,"")</f>
        <v/>
      </c>
      <c r="O68" s="1" t="str">
        <f t="shared" si="63"/>
        <v/>
      </c>
      <c r="P68" s="1" t="str">
        <f t="shared" si="63"/>
        <v/>
      </c>
      <c r="Q68" s="1" t="str">
        <f t="shared" si="63"/>
        <v/>
      </c>
      <c r="R68" s="1" t="str">
        <f t="shared" si="63"/>
        <v/>
      </c>
      <c r="S68" s="1" t="str">
        <f t="shared" si="63"/>
        <v/>
      </c>
      <c r="T68" s="1" t="str">
        <f t="shared" si="63"/>
        <v/>
      </c>
      <c r="U68" s="48" t="str">
        <f t="shared" si="63"/>
        <v/>
      </c>
    </row>
  </sheetData>
  <mergeCells count="30">
    <mergeCell ref="B65:B67"/>
    <mergeCell ref="A50:A58"/>
    <mergeCell ref="A59:A68"/>
    <mergeCell ref="A36:B36"/>
    <mergeCell ref="A37:B37"/>
    <mergeCell ref="A38:B38"/>
    <mergeCell ref="A39:A49"/>
    <mergeCell ref="B39:B45"/>
    <mergeCell ref="B46:B49"/>
    <mergeCell ref="B56:B57"/>
    <mergeCell ref="F36:G36"/>
    <mergeCell ref="B50:B52"/>
    <mergeCell ref="B53:B55"/>
    <mergeCell ref="B59:B61"/>
    <mergeCell ref="B62:B64"/>
    <mergeCell ref="B12:B15"/>
    <mergeCell ref="B16:B18"/>
    <mergeCell ref="A2:B2"/>
    <mergeCell ref="C2:K2"/>
    <mergeCell ref="A3:K3"/>
    <mergeCell ref="A4:B4"/>
    <mergeCell ref="A5:A15"/>
    <mergeCell ref="B5:B11"/>
    <mergeCell ref="A16:A25"/>
    <mergeCell ref="B19:B21"/>
    <mergeCell ref="B22:B23"/>
    <mergeCell ref="B25:B27"/>
    <mergeCell ref="A26:A34"/>
    <mergeCell ref="B28:B30"/>
    <mergeCell ref="B31:B33"/>
  </mergeCells>
  <conditionalFormatting sqref="F39:I68">
    <cfRule type="cellIs" dxfId="43" priority="1" operator="equal">
      <formula>"TRUE"</formula>
    </cfRule>
  </conditionalFormatting>
  <conditionalFormatting sqref="F39:I68">
    <cfRule type="cellIs" dxfId="42" priority="2" operator="equal">
      <formula>"FALSE"</formula>
    </cfRule>
  </conditionalFormatting>
  <conditionalFormatting sqref="D36">
    <cfRule type="expression" dxfId="41" priority="3">
      <formula>D36&gt;K36</formula>
    </cfRule>
  </conditionalFormatting>
  <conditionalFormatting sqref="D36">
    <cfRule type="expression" dxfId="40" priority="4">
      <formula>D36&lt;=K36</formula>
    </cfRule>
  </conditionalFormatting>
  <conditionalFormatting sqref="C5:C34 C39:C68">
    <cfRule type="cellIs" dxfId="39" priority="5" operator="equal">
      <formula>0</formula>
    </cfRule>
  </conditionalFormatting>
  <conditionalFormatting sqref="C5:C34 C39:C68">
    <cfRule type="cellIs" dxfId="38" priority="6" operator="equal">
      <formula>1</formula>
    </cfRule>
  </conditionalFormatting>
  <conditionalFormatting sqref="C5:C34 C39:C68">
    <cfRule type="cellIs" dxfId="37" priority="7" operator="equal">
      <formula>2</formula>
    </cfRule>
  </conditionalFormatting>
  <conditionalFormatting sqref="C5:C34 C39:C68">
    <cfRule type="cellIs" dxfId="36" priority="8" operator="equal">
      <formula>3</formula>
    </cfRule>
  </conditionalFormatting>
  <conditionalFormatting sqref="C5:C34 C39:C68">
    <cfRule type="cellIs" dxfId="35" priority="9" operator="equal">
      <formula>4</formula>
    </cfRule>
  </conditionalFormatting>
  <hyperlinks>
    <hyperlink ref="D18" r:id="rId1" xr:uid="{00000000-0004-0000-0300-000000000000}"/>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6D7A8"/>
    <outlinePr summaryBelow="0" summaryRight="0"/>
  </sheetPr>
  <dimension ref="A1:U64"/>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45.453125" customWidth="1"/>
    <col min="12" max="12" width="7.26953125" customWidth="1" collapsed="1"/>
    <col min="13" max="21" width="12.6328125" hidden="1" outlineLevel="1"/>
  </cols>
  <sheetData>
    <row r="1" spans="1:21" ht="7.5" customHeight="1">
      <c r="B1" s="5"/>
      <c r="C1" s="6"/>
      <c r="D1" s="6"/>
      <c r="E1" s="6"/>
      <c r="F1" s="6"/>
      <c r="G1" s="6"/>
      <c r="H1" s="6"/>
      <c r="I1" s="6"/>
      <c r="J1" s="6"/>
      <c r="K1" s="6"/>
      <c r="U1" s="44"/>
    </row>
    <row r="2" spans="1:21" ht="42.75" customHeight="1" outlineLevel="1">
      <c r="A2" s="130" t="s">
        <v>6</v>
      </c>
      <c r="B2" s="127"/>
      <c r="C2" s="131" t="s">
        <v>7</v>
      </c>
      <c r="D2" s="127"/>
      <c r="E2" s="127"/>
      <c r="F2" s="127"/>
      <c r="G2" s="127"/>
      <c r="H2" s="127"/>
      <c r="I2" s="127"/>
      <c r="J2" s="127"/>
      <c r="K2" s="127"/>
      <c r="U2" s="44"/>
    </row>
    <row r="3" spans="1:21" ht="15.5">
      <c r="A3" s="132" t="s">
        <v>246</v>
      </c>
      <c r="B3" s="133"/>
      <c r="C3" s="133"/>
      <c r="D3" s="133"/>
      <c r="E3" s="133"/>
      <c r="F3" s="133"/>
      <c r="G3" s="133"/>
      <c r="H3" s="133"/>
      <c r="I3" s="133"/>
      <c r="J3" s="133"/>
      <c r="K3" s="134"/>
      <c r="U3" s="44"/>
    </row>
    <row r="4" spans="1:21" ht="15.5" outlineLevel="1">
      <c r="A4" s="172" t="s">
        <v>9</v>
      </c>
      <c r="B4" s="156"/>
      <c r="C4" s="72" t="s">
        <v>10</v>
      </c>
      <c r="D4" s="73" t="s">
        <v>11</v>
      </c>
      <c r="E4" s="74" t="s">
        <v>12</v>
      </c>
      <c r="F4" s="72" t="s">
        <v>13</v>
      </c>
      <c r="G4" s="72" t="s">
        <v>14</v>
      </c>
      <c r="H4" s="72" t="s">
        <v>5</v>
      </c>
      <c r="I4" s="72" t="s">
        <v>15</v>
      </c>
      <c r="J4" s="72"/>
      <c r="K4" s="78" t="s">
        <v>16</v>
      </c>
      <c r="U4" s="44"/>
    </row>
    <row r="5" spans="1:21" ht="25" outlineLevel="1">
      <c r="A5" s="145" t="s">
        <v>17</v>
      </c>
      <c r="B5" s="160" t="s">
        <v>44</v>
      </c>
      <c r="C5" s="11">
        <f t="shared" ref="C5:C32" si="0">COUNTIF(F5:I5,TRUE)</f>
        <v>0</v>
      </c>
      <c r="D5" s="50" t="s">
        <v>247</v>
      </c>
      <c r="E5" s="51" t="s">
        <v>46</v>
      </c>
      <c r="F5" s="52" t="b">
        <v>0</v>
      </c>
      <c r="G5" s="52" t="b">
        <v>0</v>
      </c>
      <c r="H5" s="64" t="b">
        <v>0</v>
      </c>
      <c r="I5" s="52" t="b">
        <v>0</v>
      </c>
      <c r="J5" s="25"/>
      <c r="K5" s="24"/>
      <c r="U5" s="44"/>
    </row>
    <row r="6" spans="1:21" ht="25" outlineLevel="1">
      <c r="A6" s="138"/>
      <c r="B6" s="138"/>
      <c r="C6" s="11">
        <f t="shared" si="0"/>
        <v>0</v>
      </c>
      <c r="D6" s="50" t="s">
        <v>248</v>
      </c>
      <c r="E6" s="51" t="s">
        <v>249</v>
      </c>
      <c r="F6" s="52" t="b">
        <v>0</v>
      </c>
      <c r="G6" s="52" t="b">
        <v>0</v>
      </c>
      <c r="H6" s="64" t="b">
        <v>0</v>
      </c>
      <c r="I6" s="52" t="b">
        <v>0</v>
      </c>
      <c r="J6" s="53"/>
      <c r="K6" s="24"/>
      <c r="U6" s="44"/>
    </row>
    <row r="7" spans="1:21" ht="13" outlineLevel="1">
      <c r="A7" s="138"/>
      <c r="B7" s="138"/>
      <c r="C7" s="11">
        <f t="shared" si="0"/>
        <v>0</v>
      </c>
      <c r="D7" s="50" t="s">
        <v>250</v>
      </c>
      <c r="E7" s="51" t="s">
        <v>251</v>
      </c>
      <c r="F7" s="52" t="b">
        <v>0</v>
      </c>
      <c r="G7" s="52" t="b">
        <v>0</v>
      </c>
      <c r="H7" s="52" t="b">
        <v>0</v>
      </c>
      <c r="I7" s="64" t="b">
        <v>0</v>
      </c>
      <c r="J7" s="53"/>
      <c r="K7" s="24"/>
      <c r="U7" s="44"/>
    </row>
    <row r="8" spans="1:21" ht="13" outlineLevel="1">
      <c r="A8" s="138"/>
      <c r="B8" s="138"/>
      <c r="C8" s="11">
        <f t="shared" si="0"/>
        <v>0</v>
      </c>
      <c r="D8" s="50" t="s">
        <v>252</v>
      </c>
      <c r="E8" s="51" t="s">
        <v>253</v>
      </c>
      <c r="F8" s="52" t="b">
        <v>0</v>
      </c>
      <c r="G8" s="52" t="b">
        <v>0</v>
      </c>
      <c r="H8" s="52" t="b">
        <v>0</v>
      </c>
      <c r="I8" s="52" t="b">
        <v>0</v>
      </c>
      <c r="J8" s="53"/>
      <c r="K8" s="24"/>
      <c r="U8" s="44"/>
    </row>
    <row r="9" spans="1:21" ht="13" outlineLevel="1">
      <c r="A9" s="138"/>
      <c r="B9" s="139"/>
      <c r="C9" s="19">
        <f t="shared" si="0"/>
        <v>0</v>
      </c>
      <c r="D9" s="54" t="s">
        <v>254</v>
      </c>
      <c r="E9" s="55" t="s">
        <v>255</v>
      </c>
      <c r="F9" s="56" t="b">
        <v>0</v>
      </c>
      <c r="G9" s="65" t="b">
        <v>0</v>
      </c>
      <c r="H9" s="65" t="b">
        <v>0</v>
      </c>
      <c r="I9" s="65" t="b">
        <v>0</v>
      </c>
      <c r="J9" s="57"/>
      <c r="K9" s="79"/>
      <c r="U9" s="44"/>
    </row>
    <row r="10" spans="1:21" ht="25" outlineLevel="1">
      <c r="A10" s="138"/>
      <c r="B10" s="162" t="s">
        <v>55</v>
      </c>
      <c r="C10" s="11">
        <f t="shared" si="0"/>
        <v>0</v>
      </c>
      <c r="D10" s="80" t="s">
        <v>256</v>
      </c>
      <c r="E10" s="51" t="s">
        <v>257</v>
      </c>
      <c r="F10" s="52" t="b">
        <v>0</v>
      </c>
      <c r="G10" s="52" t="b">
        <v>0</v>
      </c>
      <c r="H10" s="64" t="b">
        <v>0</v>
      </c>
      <c r="I10" s="52" t="b">
        <v>0</v>
      </c>
      <c r="J10" s="53"/>
      <c r="K10" s="24"/>
      <c r="U10" s="44"/>
    </row>
    <row r="11" spans="1:21" ht="13" outlineLevel="1">
      <c r="A11" s="138"/>
      <c r="B11" s="138"/>
      <c r="C11" s="11">
        <f t="shared" si="0"/>
        <v>0</v>
      </c>
      <c r="D11" s="80" t="s">
        <v>258</v>
      </c>
      <c r="E11" s="51" t="s">
        <v>141</v>
      </c>
      <c r="F11" s="52" t="b">
        <v>0</v>
      </c>
      <c r="G11" s="52" t="b">
        <v>0</v>
      </c>
      <c r="H11" s="52" t="b">
        <v>0</v>
      </c>
      <c r="I11" s="52" t="b">
        <v>0</v>
      </c>
      <c r="J11" s="53"/>
      <c r="K11" s="24"/>
      <c r="U11" s="44"/>
    </row>
    <row r="12" spans="1:21" ht="25" outlineLevel="1">
      <c r="A12" s="138"/>
      <c r="B12" s="138"/>
      <c r="C12" s="11">
        <f t="shared" si="0"/>
        <v>0</v>
      </c>
      <c r="D12" s="80" t="s">
        <v>259</v>
      </c>
      <c r="E12" s="51" t="s">
        <v>260</v>
      </c>
      <c r="F12" s="64" t="b">
        <v>0</v>
      </c>
      <c r="G12" s="64" t="b">
        <v>0</v>
      </c>
      <c r="H12" s="64" t="b">
        <v>0</v>
      </c>
      <c r="I12" s="64" t="b">
        <v>0</v>
      </c>
      <c r="J12" s="53"/>
      <c r="K12" s="81"/>
      <c r="U12" s="44"/>
    </row>
    <row r="13" spans="1:21" ht="25" outlineLevel="1">
      <c r="A13" s="139"/>
      <c r="B13" s="139"/>
      <c r="C13" s="19">
        <f t="shared" si="0"/>
        <v>0</v>
      </c>
      <c r="D13" s="82" t="s">
        <v>261</v>
      </c>
      <c r="E13" s="55" t="s">
        <v>145</v>
      </c>
      <c r="F13" s="56" t="b">
        <v>0</v>
      </c>
      <c r="G13" s="56" t="b">
        <v>0</v>
      </c>
      <c r="H13" s="65" t="b">
        <v>0</v>
      </c>
      <c r="I13" s="56" t="b">
        <v>0</v>
      </c>
      <c r="J13" s="57"/>
      <c r="K13" s="79"/>
      <c r="U13" s="44"/>
    </row>
    <row r="14" spans="1:21" ht="37.5" outlineLevel="1">
      <c r="A14" s="146" t="s">
        <v>58</v>
      </c>
      <c r="B14" s="158" t="s">
        <v>59</v>
      </c>
      <c r="C14" s="11">
        <f t="shared" si="0"/>
        <v>4</v>
      </c>
      <c r="D14" s="50" t="s">
        <v>262</v>
      </c>
      <c r="E14" s="51" t="s">
        <v>263</v>
      </c>
      <c r="F14" s="52" t="b">
        <v>1</v>
      </c>
      <c r="G14" s="52" t="b">
        <v>1</v>
      </c>
      <c r="H14" s="52" t="b">
        <v>1</v>
      </c>
      <c r="I14" s="52" t="b">
        <v>1</v>
      </c>
      <c r="J14" s="53"/>
      <c r="K14" s="24" t="s">
        <v>264</v>
      </c>
      <c r="U14" s="44"/>
    </row>
    <row r="15" spans="1:21" ht="50" outlineLevel="1">
      <c r="A15" s="138"/>
      <c r="B15" s="138"/>
      <c r="C15" s="11">
        <f t="shared" si="0"/>
        <v>4</v>
      </c>
      <c r="D15" s="50" t="s">
        <v>265</v>
      </c>
      <c r="E15" s="51" t="s">
        <v>266</v>
      </c>
      <c r="F15" s="52" t="b">
        <v>1</v>
      </c>
      <c r="G15" s="52" t="b">
        <v>1</v>
      </c>
      <c r="H15" s="52" t="b">
        <v>1</v>
      </c>
      <c r="I15" s="52" t="b">
        <v>1</v>
      </c>
      <c r="J15" s="53"/>
      <c r="K15" s="24" t="s">
        <v>267</v>
      </c>
      <c r="U15" s="44"/>
    </row>
    <row r="16" spans="1:21" ht="50" outlineLevel="1">
      <c r="A16" s="138"/>
      <c r="B16" s="139"/>
      <c r="C16" s="19">
        <f t="shared" si="0"/>
        <v>4</v>
      </c>
      <c r="D16" s="54" t="s">
        <v>268</v>
      </c>
      <c r="E16" s="55" t="s">
        <v>269</v>
      </c>
      <c r="F16" s="56" t="b">
        <v>1</v>
      </c>
      <c r="G16" s="56" t="b">
        <v>1</v>
      </c>
      <c r="H16" s="56" t="b">
        <v>1</v>
      </c>
      <c r="I16" s="56" t="b">
        <v>1</v>
      </c>
      <c r="J16" s="57"/>
      <c r="K16" s="24" t="s">
        <v>270</v>
      </c>
      <c r="U16" s="44"/>
    </row>
    <row r="17" spans="1:21" ht="25" outlineLevel="1">
      <c r="A17" s="138"/>
      <c r="B17" s="169" t="s">
        <v>66</v>
      </c>
      <c r="C17" s="11">
        <f t="shared" si="0"/>
        <v>0</v>
      </c>
      <c r="D17" s="50" t="s">
        <v>271</v>
      </c>
      <c r="E17" s="51" t="s">
        <v>272</v>
      </c>
      <c r="F17" s="52" t="b">
        <v>0</v>
      </c>
      <c r="G17" s="52" t="b">
        <v>0</v>
      </c>
      <c r="H17" s="52" t="b">
        <v>0</v>
      </c>
      <c r="I17" s="52" t="b">
        <v>0</v>
      </c>
      <c r="J17" s="53"/>
      <c r="K17" s="24"/>
      <c r="U17" s="44"/>
    </row>
    <row r="18" spans="1:21" ht="50" outlineLevel="1">
      <c r="A18" s="138"/>
      <c r="B18" s="138"/>
      <c r="C18" s="11">
        <f t="shared" si="0"/>
        <v>0</v>
      </c>
      <c r="D18" s="50" t="s">
        <v>273</v>
      </c>
      <c r="E18" s="51" t="s">
        <v>274</v>
      </c>
      <c r="F18" s="52" t="b">
        <v>0</v>
      </c>
      <c r="G18" s="52" t="b">
        <v>0</v>
      </c>
      <c r="H18" s="64" t="b">
        <v>0</v>
      </c>
      <c r="I18" s="64" t="b">
        <v>0</v>
      </c>
      <c r="J18" s="53"/>
      <c r="K18" s="81"/>
      <c r="U18" s="44"/>
    </row>
    <row r="19" spans="1:21" ht="25" outlineLevel="1">
      <c r="A19" s="138"/>
      <c r="B19" s="139"/>
      <c r="C19" s="19">
        <f t="shared" si="0"/>
        <v>1</v>
      </c>
      <c r="D19" s="54" t="s">
        <v>275</v>
      </c>
      <c r="E19" s="55" t="s">
        <v>276</v>
      </c>
      <c r="F19" s="56" t="b">
        <v>1</v>
      </c>
      <c r="G19" s="56" t="b">
        <v>0</v>
      </c>
      <c r="H19" s="56" t="b">
        <v>0</v>
      </c>
      <c r="I19" s="56" t="b">
        <v>0</v>
      </c>
      <c r="J19" s="57"/>
      <c r="K19" s="79" t="s">
        <v>277</v>
      </c>
      <c r="U19" s="44"/>
    </row>
    <row r="20" spans="1:21" ht="37.5" outlineLevel="1">
      <c r="A20" s="138"/>
      <c r="B20" s="170" t="s">
        <v>73</v>
      </c>
      <c r="C20" s="11">
        <f t="shared" si="0"/>
        <v>0</v>
      </c>
      <c r="D20" s="50" t="s">
        <v>278</v>
      </c>
      <c r="E20" s="51" t="s">
        <v>279</v>
      </c>
      <c r="F20" s="52" t="b">
        <v>0</v>
      </c>
      <c r="G20" s="64" t="b">
        <v>0</v>
      </c>
      <c r="H20" s="64" t="b">
        <v>0</v>
      </c>
      <c r="I20" s="64" t="b">
        <v>0</v>
      </c>
      <c r="J20" s="53"/>
      <c r="K20" s="24"/>
      <c r="U20" s="44"/>
    </row>
    <row r="21" spans="1:21" ht="37.5" outlineLevel="1">
      <c r="A21" s="138"/>
      <c r="B21" s="139"/>
      <c r="C21" s="19">
        <f t="shared" si="0"/>
        <v>0</v>
      </c>
      <c r="D21" s="54" t="s">
        <v>280</v>
      </c>
      <c r="E21" s="55" t="s">
        <v>281</v>
      </c>
      <c r="F21" s="56" t="b">
        <v>0</v>
      </c>
      <c r="G21" s="56" t="b">
        <v>0</v>
      </c>
      <c r="H21" s="56" t="b">
        <v>0</v>
      </c>
      <c r="I21" s="56" t="b">
        <v>0</v>
      </c>
      <c r="J21" s="57"/>
      <c r="K21" s="79"/>
      <c r="U21" s="44"/>
    </row>
    <row r="22" spans="1:21" ht="50" outlineLevel="1">
      <c r="A22" s="138"/>
      <c r="B22" s="66" t="s">
        <v>78</v>
      </c>
      <c r="C22" s="19">
        <f t="shared" si="0"/>
        <v>0</v>
      </c>
      <c r="D22" s="54" t="s">
        <v>282</v>
      </c>
      <c r="E22" s="55" t="s">
        <v>283</v>
      </c>
      <c r="F22" s="56" t="b">
        <v>0</v>
      </c>
      <c r="G22" s="56" t="b">
        <v>0</v>
      </c>
      <c r="H22" s="56" t="b">
        <v>0</v>
      </c>
      <c r="I22" s="56" t="b">
        <v>0</v>
      </c>
      <c r="J22" s="57"/>
      <c r="K22" s="24"/>
      <c r="U22" s="44"/>
    </row>
    <row r="23" spans="1:21" ht="37.5" outlineLevel="1">
      <c r="A23" s="139"/>
      <c r="B23" s="163" t="s">
        <v>59</v>
      </c>
      <c r="C23" s="11">
        <f t="shared" si="0"/>
        <v>4</v>
      </c>
      <c r="D23" s="50" t="s">
        <v>284</v>
      </c>
      <c r="E23" s="51" t="s">
        <v>285</v>
      </c>
      <c r="F23" s="52" t="b">
        <v>1</v>
      </c>
      <c r="G23" s="52" t="b">
        <v>1</v>
      </c>
      <c r="H23" s="52" t="b">
        <v>1</v>
      </c>
      <c r="I23" s="52" t="b">
        <v>1</v>
      </c>
      <c r="J23" s="53"/>
      <c r="K23" s="24" t="s">
        <v>264</v>
      </c>
      <c r="U23" s="44"/>
    </row>
    <row r="24" spans="1:21" ht="37.5" outlineLevel="1">
      <c r="A24" s="150" t="s">
        <v>81</v>
      </c>
      <c r="B24" s="138"/>
      <c r="C24" s="11">
        <f t="shared" si="0"/>
        <v>4</v>
      </c>
      <c r="D24" s="50" t="s">
        <v>286</v>
      </c>
      <c r="E24" s="83" t="s">
        <v>287</v>
      </c>
      <c r="F24" s="52" t="b">
        <v>1</v>
      </c>
      <c r="G24" s="52" t="b">
        <v>1</v>
      </c>
      <c r="H24" s="52" t="b">
        <v>1</v>
      </c>
      <c r="I24" s="52" t="b">
        <v>1</v>
      </c>
      <c r="J24" s="53"/>
      <c r="K24" s="24" t="s">
        <v>288</v>
      </c>
      <c r="U24" s="44"/>
    </row>
    <row r="25" spans="1:21" ht="50" outlineLevel="1">
      <c r="A25" s="138"/>
      <c r="B25" s="139"/>
      <c r="C25" s="11">
        <f t="shared" si="0"/>
        <v>4</v>
      </c>
      <c r="D25" s="54" t="s">
        <v>289</v>
      </c>
      <c r="E25" s="55" t="s">
        <v>290</v>
      </c>
      <c r="F25" s="56" t="b">
        <v>1</v>
      </c>
      <c r="G25" s="56" t="b">
        <v>1</v>
      </c>
      <c r="H25" s="56" t="b">
        <v>1</v>
      </c>
      <c r="I25" s="56" t="b">
        <v>1</v>
      </c>
      <c r="J25" s="57"/>
      <c r="K25" s="24" t="s">
        <v>291</v>
      </c>
      <c r="U25" s="44"/>
    </row>
    <row r="26" spans="1:21" ht="37.5" outlineLevel="1">
      <c r="A26" s="138"/>
      <c r="B26" s="166" t="s">
        <v>66</v>
      </c>
      <c r="C26" s="11">
        <f t="shared" si="0"/>
        <v>0</v>
      </c>
      <c r="D26" s="50" t="s">
        <v>292</v>
      </c>
      <c r="E26" s="51" t="s">
        <v>293</v>
      </c>
      <c r="F26" s="52" t="b">
        <v>0</v>
      </c>
      <c r="G26" s="52" t="b">
        <v>0</v>
      </c>
      <c r="H26" s="52" t="b">
        <v>0</v>
      </c>
      <c r="I26" s="52" t="b">
        <v>0</v>
      </c>
      <c r="J26" s="53"/>
      <c r="K26" s="24"/>
      <c r="U26" s="44"/>
    </row>
    <row r="27" spans="1:21" ht="37.5" outlineLevel="1">
      <c r="A27" s="138"/>
      <c r="B27" s="138"/>
      <c r="C27" s="11">
        <f t="shared" si="0"/>
        <v>0</v>
      </c>
      <c r="D27" s="50" t="s">
        <v>294</v>
      </c>
      <c r="E27" s="51" t="s">
        <v>295</v>
      </c>
      <c r="F27" s="52" t="b">
        <v>0</v>
      </c>
      <c r="G27" s="52" t="b">
        <v>0</v>
      </c>
      <c r="H27" s="52" t="b">
        <v>0</v>
      </c>
      <c r="I27" s="52" t="b">
        <v>0</v>
      </c>
      <c r="J27" s="53"/>
      <c r="K27" s="24"/>
      <c r="U27" s="44"/>
    </row>
    <row r="28" spans="1:21" ht="25" outlineLevel="1">
      <c r="A28" s="138"/>
      <c r="B28" s="139"/>
      <c r="C28" s="19">
        <f t="shared" si="0"/>
        <v>0</v>
      </c>
      <c r="D28" s="54" t="s">
        <v>296</v>
      </c>
      <c r="E28" s="55" t="s">
        <v>297</v>
      </c>
      <c r="F28" s="65" t="b">
        <v>0</v>
      </c>
      <c r="G28" s="56" t="b">
        <v>0</v>
      </c>
      <c r="H28" s="65" t="b">
        <v>0</v>
      </c>
      <c r="I28" s="65" t="b">
        <v>0</v>
      </c>
      <c r="J28" s="57"/>
      <c r="K28" s="79"/>
      <c r="U28" s="44"/>
    </row>
    <row r="29" spans="1:21" ht="50" outlineLevel="1">
      <c r="A29" s="138"/>
      <c r="B29" s="167" t="s">
        <v>73</v>
      </c>
      <c r="C29" s="11">
        <f t="shared" si="0"/>
        <v>0</v>
      </c>
      <c r="D29" s="50" t="s">
        <v>298</v>
      </c>
      <c r="E29" s="51" t="s">
        <v>299</v>
      </c>
      <c r="F29" s="52" t="b">
        <v>0</v>
      </c>
      <c r="G29" s="52" t="b">
        <v>0</v>
      </c>
      <c r="H29" s="52" t="b">
        <v>0</v>
      </c>
      <c r="I29" s="52" t="b">
        <v>0</v>
      </c>
      <c r="J29" s="53"/>
      <c r="K29" s="81"/>
      <c r="U29" s="44"/>
    </row>
    <row r="30" spans="1:21" ht="37.5" outlineLevel="1">
      <c r="A30" s="138"/>
      <c r="B30" s="138"/>
      <c r="C30" s="11">
        <f t="shared" si="0"/>
        <v>0</v>
      </c>
      <c r="D30" s="50" t="s">
        <v>300</v>
      </c>
      <c r="E30" s="51" t="s">
        <v>301</v>
      </c>
      <c r="F30" s="52" t="b">
        <v>0</v>
      </c>
      <c r="G30" s="52" t="b">
        <v>0</v>
      </c>
      <c r="H30" s="52" t="b">
        <v>0</v>
      </c>
      <c r="I30" s="52" t="b">
        <v>0</v>
      </c>
      <c r="J30" s="53"/>
      <c r="K30" s="24"/>
      <c r="U30" s="44"/>
    </row>
    <row r="31" spans="1:21" ht="37.5" outlineLevel="1">
      <c r="A31" s="138"/>
      <c r="B31" s="139"/>
      <c r="C31" s="19">
        <f t="shared" si="0"/>
        <v>4</v>
      </c>
      <c r="D31" s="54" t="s">
        <v>302</v>
      </c>
      <c r="E31" s="55" t="s">
        <v>303</v>
      </c>
      <c r="F31" s="56" t="b">
        <v>1</v>
      </c>
      <c r="G31" s="56" t="b">
        <v>1</v>
      </c>
      <c r="H31" s="56" t="b">
        <v>1</v>
      </c>
      <c r="I31" s="56" t="b">
        <v>1</v>
      </c>
      <c r="J31" s="57"/>
      <c r="K31" s="79" t="s">
        <v>304</v>
      </c>
      <c r="U31" s="44"/>
    </row>
    <row r="32" spans="1:21" ht="50" outlineLevel="1">
      <c r="A32" s="139"/>
      <c r="B32" s="68" t="s">
        <v>78</v>
      </c>
      <c r="C32" s="11">
        <f t="shared" si="0"/>
        <v>0</v>
      </c>
      <c r="D32" s="54" t="s">
        <v>305</v>
      </c>
      <c r="E32" s="55" t="s">
        <v>306</v>
      </c>
      <c r="F32" s="56" t="b">
        <v>0</v>
      </c>
      <c r="G32" s="56" t="b">
        <v>0</v>
      </c>
      <c r="H32" s="56" t="b">
        <v>0</v>
      </c>
      <c r="I32" s="56" t="b">
        <v>0</v>
      </c>
      <c r="J32" s="67"/>
      <c r="K32" s="24"/>
      <c r="U32" s="44"/>
    </row>
    <row r="33" spans="1:21" ht="12.5">
      <c r="A33" s="32"/>
      <c r="B33" s="32"/>
      <c r="C33" s="32"/>
      <c r="D33" s="32"/>
      <c r="E33" s="32"/>
      <c r="F33" s="32"/>
      <c r="G33" s="32"/>
      <c r="H33" s="32"/>
      <c r="I33" s="32"/>
      <c r="J33" s="32"/>
      <c r="K33" s="84"/>
      <c r="U33" s="44"/>
    </row>
    <row r="34" spans="1:21" ht="75" customHeight="1" outlineLevel="1">
      <c r="A34" s="152" t="s">
        <v>6</v>
      </c>
      <c r="B34" s="127"/>
      <c r="C34" s="33" t="s">
        <v>100</v>
      </c>
      <c r="D34" s="7">
        <f>COUNTIF(L37:L64,TRUE)</f>
        <v>7</v>
      </c>
      <c r="E34" s="34" t="s">
        <v>183</v>
      </c>
      <c r="F34" s="144" t="s">
        <v>102</v>
      </c>
      <c r="G34" s="127"/>
      <c r="H34" s="35">
        <f ca="1">IFERROR(__xludf.DUMMYFUNCTION("COUNTUNIQUE(D5:D32)"),28)</f>
        <v>28</v>
      </c>
      <c r="I34" s="36" t="s">
        <v>103</v>
      </c>
      <c r="J34" s="37"/>
      <c r="K34" s="69">
        <v>8</v>
      </c>
      <c r="L34" s="70"/>
      <c r="M34" s="70"/>
      <c r="N34" s="70"/>
      <c r="O34" s="70"/>
      <c r="P34" s="70"/>
      <c r="Q34" s="70"/>
      <c r="R34" s="70"/>
      <c r="S34" s="70"/>
      <c r="T34" s="70"/>
      <c r="U34" s="71"/>
    </row>
    <row r="35" spans="1:21" ht="17.5">
      <c r="A35" s="153" t="s">
        <v>104</v>
      </c>
      <c r="B35" s="154"/>
      <c r="C35" s="38">
        <v>2</v>
      </c>
      <c r="D35" s="1"/>
      <c r="E35" s="39" t="s">
        <v>105</v>
      </c>
      <c r="F35" s="1"/>
      <c r="G35" s="1"/>
      <c r="H35" s="1"/>
      <c r="I35" s="1"/>
      <c r="J35" s="1"/>
      <c r="K35" s="45"/>
      <c r="U35" s="44"/>
    </row>
    <row r="36" spans="1:21" ht="15.5">
      <c r="A36" s="155" t="s">
        <v>9</v>
      </c>
      <c r="B36" s="156"/>
      <c r="C36" s="40" t="s">
        <v>10</v>
      </c>
      <c r="D36" s="41" t="s">
        <v>11</v>
      </c>
      <c r="E36" s="42" t="s">
        <v>12</v>
      </c>
      <c r="F36" s="40" t="s">
        <v>13</v>
      </c>
      <c r="G36" s="40" t="s">
        <v>14</v>
      </c>
      <c r="H36" s="40" t="s">
        <v>5</v>
      </c>
      <c r="I36" s="40" t="s">
        <v>15</v>
      </c>
      <c r="J36" s="40"/>
      <c r="K36" s="85" t="s">
        <v>16</v>
      </c>
      <c r="L36" s="43" t="s">
        <v>106</v>
      </c>
      <c r="U36" s="44"/>
    </row>
    <row r="37" spans="1:21" ht="13">
      <c r="A37" s="145" t="s">
        <v>17</v>
      </c>
      <c r="B37" s="160" t="s">
        <v>44</v>
      </c>
      <c r="C37" s="11">
        <f t="shared" ref="C37:C64" si="1">COUNTIF(F37:I37,TRUE)</f>
        <v>0</v>
      </c>
      <c r="D37" s="1" t="str">
        <f t="shared" ref="D37:I37" si="2">IF($C5&gt;$C$35,D5,"")</f>
        <v/>
      </c>
      <c r="E37" s="45" t="str">
        <f t="shared" si="2"/>
        <v/>
      </c>
      <c r="F37" s="46" t="str">
        <f t="shared" si="2"/>
        <v/>
      </c>
      <c r="G37" s="46" t="str">
        <f t="shared" si="2"/>
        <v/>
      </c>
      <c r="H37" s="46" t="str">
        <f t="shared" si="2"/>
        <v/>
      </c>
      <c r="I37" s="46" t="str">
        <f t="shared" si="2"/>
        <v/>
      </c>
      <c r="J37" s="1"/>
      <c r="K37" s="45" t="str">
        <f t="shared" ref="K37:K64" si="3">IF($C5&gt;$C$35,K5,"")</f>
        <v/>
      </c>
      <c r="L37" s="47" t="b">
        <v>0</v>
      </c>
      <c r="M37" s="1" t="str">
        <f t="shared" ref="M37:U37" si="4">IF($L37=TRUE,C37,"")</f>
        <v/>
      </c>
      <c r="N37" s="1" t="str">
        <f t="shared" si="4"/>
        <v/>
      </c>
      <c r="O37" s="1" t="str">
        <f t="shared" si="4"/>
        <v/>
      </c>
      <c r="P37" s="1" t="str">
        <f t="shared" si="4"/>
        <v/>
      </c>
      <c r="Q37" s="1" t="str">
        <f t="shared" si="4"/>
        <v/>
      </c>
      <c r="R37" s="1" t="str">
        <f t="shared" si="4"/>
        <v/>
      </c>
      <c r="S37" s="1" t="str">
        <f t="shared" si="4"/>
        <v/>
      </c>
      <c r="T37" s="1" t="str">
        <f t="shared" si="4"/>
        <v/>
      </c>
      <c r="U37" s="48" t="str">
        <f t="shared" si="4"/>
        <v/>
      </c>
    </row>
    <row r="38" spans="1:21" ht="13">
      <c r="A38" s="138"/>
      <c r="B38" s="138"/>
      <c r="C38" s="11">
        <f t="shared" si="1"/>
        <v>0</v>
      </c>
      <c r="D38" s="1" t="str">
        <f t="shared" ref="D38:I38" si="5">IF($C6&gt;$C$35,D6,"")</f>
        <v/>
      </c>
      <c r="E38" s="45" t="str">
        <f t="shared" si="5"/>
        <v/>
      </c>
      <c r="F38" s="46" t="str">
        <f t="shared" si="5"/>
        <v/>
      </c>
      <c r="G38" s="46" t="str">
        <f t="shared" si="5"/>
        <v/>
      </c>
      <c r="H38" s="46" t="str">
        <f t="shared" si="5"/>
        <v/>
      </c>
      <c r="I38" s="46" t="str">
        <f t="shared" si="5"/>
        <v/>
      </c>
      <c r="J38" s="1"/>
      <c r="K38" s="45" t="str">
        <f t="shared" si="3"/>
        <v/>
      </c>
      <c r="L38" s="47" t="b">
        <v>0</v>
      </c>
      <c r="M38" s="1" t="str">
        <f t="shared" ref="M38:M64" si="6">IF($L38=TRUE,C38,"")</f>
        <v/>
      </c>
      <c r="N38" s="1"/>
      <c r="O38" s="1"/>
      <c r="P38" s="1"/>
      <c r="Q38" s="1"/>
      <c r="R38" s="1"/>
      <c r="S38" s="1"/>
      <c r="T38" s="1"/>
      <c r="U38" s="48"/>
    </row>
    <row r="39" spans="1:21" ht="13">
      <c r="A39" s="138"/>
      <c r="B39" s="138"/>
      <c r="C39" s="11">
        <f t="shared" si="1"/>
        <v>0</v>
      </c>
      <c r="D39" s="1" t="str">
        <f t="shared" ref="D39:I39" si="7">IF($C7&gt;$C$35,D7,"")</f>
        <v/>
      </c>
      <c r="E39" s="45" t="str">
        <f t="shared" si="7"/>
        <v/>
      </c>
      <c r="F39" s="46" t="str">
        <f t="shared" si="7"/>
        <v/>
      </c>
      <c r="G39" s="46" t="str">
        <f t="shared" si="7"/>
        <v/>
      </c>
      <c r="H39" s="46" t="str">
        <f t="shared" si="7"/>
        <v/>
      </c>
      <c r="I39" s="46" t="str">
        <f t="shared" si="7"/>
        <v/>
      </c>
      <c r="J39" s="1"/>
      <c r="K39" s="45" t="str">
        <f t="shared" si="3"/>
        <v/>
      </c>
      <c r="L39" s="47" t="b">
        <v>0</v>
      </c>
      <c r="M39" s="1" t="str">
        <f t="shared" si="6"/>
        <v/>
      </c>
      <c r="N39" s="1" t="str">
        <f t="shared" ref="N39:U39" si="8">IF($L39=TRUE,D39,"")</f>
        <v/>
      </c>
      <c r="O39" s="1" t="str">
        <f t="shared" si="8"/>
        <v/>
      </c>
      <c r="P39" s="1" t="str">
        <f t="shared" si="8"/>
        <v/>
      </c>
      <c r="Q39" s="1" t="str">
        <f t="shared" si="8"/>
        <v/>
      </c>
      <c r="R39" s="1" t="str">
        <f t="shared" si="8"/>
        <v/>
      </c>
      <c r="S39" s="1" t="str">
        <f t="shared" si="8"/>
        <v/>
      </c>
      <c r="T39" s="1" t="str">
        <f t="shared" si="8"/>
        <v/>
      </c>
      <c r="U39" s="1" t="str">
        <f t="shared" si="8"/>
        <v/>
      </c>
    </row>
    <row r="40" spans="1:21" ht="13">
      <c r="A40" s="138"/>
      <c r="B40" s="138"/>
      <c r="C40" s="11">
        <f t="shared" si="1"/>
        <v>0</v>
      </c>
      <c r="D40" s="1" t="str">
        <f t="shared" ref="D40:I40" si="9">IF($C8&gt;$C$35,D8,"")</f>
        <v/>
      </c>
      <c r="E40" s="45" t="str">
        <f t="shared" si="9"/>
        <v/>
      </c>
      <c r="F40" s="46" t="str">
        <f t="shared" si="9"/>
        <v/>
      </c>
      <c r="G40" s="46" t="str">
        <f t="shared" si="9"/>
        <v/>
      </c>
      <c r="H40" s="46" t="str">
        <f t="shared" si="9"/>
        <v/>
      </c>
      <c r="I40" s="46" t="str">
        <f t="shared" si="9"/>
        <v/>
      </c>
      <c r="J40" s="1"/>
      <c r="K40" s="45" t="str">
        <f t="shared" si="3"/>
        <v/>
      </c>
      <c r="L40" s="47" t="b">
        <v>0</v>
      </c>
      <c r="M40" s="1" t="str">
        <f t="shared" si="6"/>
        <v/>
      </c>
      <c r="N40" s="1" t="str">
        <f t="shared" ref="N40:U40" si="10">IF($L40=TRUE,D40,"")</f>
        <v/>
      </c>
      <c r="O40" s="1" t="str">
        <f t="shared" si="10"/>
        <v/>
      </c>
      <c r="P40" s="1" t="str">
        <f t="shared" si="10"/>
        <v/>
      </c>
      <c r="Q40" s="1" t="str">
        <f t="shared" si="10"/>
        <v/>
      </c>
      <c r="R40" s="1" t="str">
        <f t="shared" si="10"/>
        <v/>
      </c>
      <c r="S40" s="1" t="str">
        <f t="shared" si="10"/>
        <v/>
      </c>
      <c r="T40" s="1" t="str">
        <f t="shared" si="10"/>
        <v/>
      </c>
      <c r="U40" s="48" t="str">
        <f t="shared" si="10"/>
        <v/>
      </c>
    </row>
    <row r="41" spans="1:21" ht="13">
      <c r="A41" s="138"/>
      <c r="B41" s="139"/>
      <c r="C41" s="19">
        <f t="shared" si="1"/>
        <v>0</v>
      </c>
      <c r="D41" s="1" t="str">
        <f t="shared" ref="D41:I41" si="11">IF($C9&gt;$C$35,D9,"")</f>
        <v/>
      </c>
      <c r="E41" s="45" t="str">
        <f t="shared" si="11"/>
        <v/>
      </c>
      <c r="F41" s="46" t="str">
        <f t="shared" si="11"/>
        <v/>
      </c>
      <c r="G41" s="46" t="str">
        <f t="shared" si="11"/>
        <v/>
      </c>
      <c r="H41" s="46" t="str">
        <f t="shared" si="11"/>
        <v/>
      </c>
      <c r="I41" s="46" t="str">
        <f t="shared" si="11"/>
        <v/>
      </c>
      <c r="J41" s="1"/>
      <c r="K41" s="45" t="str">
        <f t="shared" si="3"/>
        <v/>
      </c>
      <c r="L41" s="49" t="b">
        <v>0</v>
      </c>
      <c r="M41" s="1" t="str">
        <f t="shared" si="6"/>
        <v/>
      </c>
      <c r="N41" s="1" t="str">
        <f t="shared" ref="N41:U41" si="12">IF($L41=TRUE,D41,"")</f>
        <v/>
      </c>
      <c r="O41" s="1" t="str">
        <f t="shared" si="12"/>
        <v/>
      </c>
      <c r="P41" s="1" t="str">
        <f t="shared" si="12"/>
        <v/>
      </c>
      <c r="Q41" s="1" t="str">
        <f t="shared" si="12"/>
        <v/>
      </c>
      <c r="R41" s="1" t="str">
        <f t="shared" si="12"/>
        <v/>
      </c>
      <c r="S41" s="1" t="str">
        <f t="shared" si="12"/>
        <v/>
      </c>
      <c r="T41" s="1" t="str">
        <f t="shared" si="12"/>
        <v/>
      </c>
      <c r="U41" s="48" t="str">
        <f t="shared" si="12"/>
        <v/>
      </c>
    </row>
    <row r="42" spans="1:21" ht="13">
      <c r="A42" s="138"/>
      <c r="B42" s="162" t="s">
        <v>55</v>
      </c>
      <c r="C42" s="11">
        <f t="shared" si="1"/>
        <v>0</v>
      </c>
      <c r="D42" s="1" t="str">
        <f t="shared" ref="D42:I42" si="13">IF($C10&gt;$C$35,D10,"")</f>
        <v/>
      </c>
      <c r="E42" s="45" t="str">
        <f t="shared" si="13"/>
        <v/>
      </c>
      <c r="F42" s="46" t="str">
        <f t="shared" si="13"/>
        <v/>
      </c>
      <c r="G42" s="46" t="str">
        <f t="shared" si="13"/>
        <v/>
      </c>
      <c r="H42" s="46" t="str">
        <f t="shared" si="13"/>
        <v/>
      </c>
      <c r="I42" s="46" t="str">
        <f t="shared" si="13"/>
        <v/>
      </c>
      <c r="J42" s="1"/>
      <c r="K42" s="45" t="str">
        <f t="shared" si="3"/>
        <v/>
      </c>
      <c r="L42" s="49" t="b">
        <v>0</v>
      </c>
      <c r="M42" s="1" t="str">
        <f t="shared" si="6"/>
        <v/>
      </c>
      <c r="N42" s="1" t="str">
        <f t="shared" ref="N42:U42" si="14">IF($L42=TRUE,D42,"")</f>
        <v/>
      </c>
      <c r="O42" s="1" t="str">
        <f t="shared" si="14"/>
        <v/>
      </c>
      <c r="P42" s="1" t="str">
        <f t="shared" si="14"/>
        <v/>
      </c>
      <c r="Q42" s="1" t="str">
        <f t="shared" si="14"/>
        <v/>
      </c>
      <c r="R42" s="1" t="str">
        <f t="shared" si="14"/>
        <v/>
      </c>
      <c r="S42" s="1" t="str">
        <f t="shared" si="14"/>
        <v/>
      </c>
      <c r="T42" s="1" t="str">
        <f t="shared" si="14"/>
        <v/>
      </c>
      <c r="U42" s="48" t="str">
        <f t="shared" si="14"/>
        <v/>
      </c>
    </row>
    <row r="43" spans="1:21" ht="13">
      <c r="A43" s="138"/>
      <c r="B43" s="138"/>
      <c r="C43" s="11">
        <f t="shared" si="1"/>
        <v>0</v>
      </c>
      <c r="D43" s="1" t="str">
        <f t="shared" ref="D43:I43" si="15">IF($C11&gt;$C$35,D11,"")</f>
        <v/>
      </c>
      <c r="E43" s="45" t="str">
        <f t="shared" si="15"/>
        <v/>
      </c>
      <c r="F43" s="46" t="str">
        <f t="shared" si="15"/>
        <v/>
      </c>
      <c r="G43" s="46" t="str">
        <f t="shared" si="15"/>
        <v/>
      </c>
      <c r="H43" s="46" t="str">
        <f t="shared" si="15"/>
        <v/>
      </c>
      <c r="I43" s="46" t="str">
        <f t="shared" si="15"/>
        <v/>
      </c>
      <c r="J43" s="1"/>
      <c r="K43" s="45" t="str">
        <f t="shared" si="3"/>
        <v/>
      </c>
      <c r="L43" s="47" t="b">
        <v>0</v>
      </c>
      <c r="M43" s="1" t="str">
        <f t="shared" si="6"/>
        <v/>
      </c>
      <c r="N43" s="1" t="str">
        <f t="shared" ref="N43:U43" si="16">IF($L43=TRUE,D43,"")</f>
        <v/>
      </c>
      <c r="O43" s="1" t="str">
        <f t="shared" si="16"/>
        <v/>
      </c>
      <c r="P43" s="1" t="str">
        <f t="shared" si="16"/>
        <v/>
      </c>
      <c r="Q43" s="1" t="str">
        <f t="shared" si="16"/>
        <v/>
      </c>
      <c r="R43" s="1" t="str">
        <f t="shared" si="16"/>
        <v/>
      </c>
      <c r="S43" s="1" t="str">
        <f t="shared" si="16"/>
        <v/>
      </c>
      <c r="T43" s="1" t="str">
        <f t="shared" si="16"/>
        <v/>
      </c>
      <c r="U43" s="48" t="str">
        <f t="shared" si="16"/>
        <v/>
      </c>
    </row>
    <row r="44" spans="1:21" ht="13">
      <c r="A44" s="138"/>
      <c r="B44" s="138"/>
      <c r="C44" s="11">
        <f t="shared" si="1"/>
        <v>0</v>
      </c>
      <c r="D44" s="1" t="str">
        <f t="shared" ref="D44:I44" si="17">IF($C12&gt;$C$35,D12,"")</f>
        <v/>
      </c>
      <c r="E44" s="45" t="str">
        <f t="shared" si="17"/>
        <v/>
      </c>
      <c r="F44" s="46" t="str">
        <f t="shared" si="17"/>
        <v/>
      </c>
      <c r="G44" s="46" t="str">
        <f t="shared" si="17"/>
        <v/>
      </c>
      <c r="H44" s="46" t="str">
        <f t="shared" si="17"/>
        <v/>
      </c>
      <c r="I44" s="46" t="str">
        <f t="shared" si="17"/>
        <v/>
      </c>
      <c r="J44" s="1"/>
      <c r="K44" s="45" t="str">
        <f t="shared" si="3"/>
        <v/>
      </c>
      <c r="L44" s="49" t="b">
        <v>0</v>
      </c>
      <c r="M44" s="1" t="str">
        <f t="shared" si="6"/>
        <v/>
      </c>
      <c r="N44" s="1" t="str">
        <f t="shared" ref="N44:U44" si="18">IF($L44=TRUE,D44,"")</f>
        <v/>
      </c>
      <c r="O44" s="1" t="str">
        <f t="shared" si="18"/>
        <v/>
      </c>
      <c r="P44" s="1" t="str">
        <f t="shared" si="18"/>
        <v/>
      </c>
      <c r="Q44" s="1" t="str">
        <f t="shared" si="18"/>
        <v/>
      </c>
      <c r="R44" s="1" t="str">
        <f t="shared" si="18"/>
        <v/>
      </c>
      <c r="S44" s="1" t="str">
        <f t="shared" si="18"/>
        <v/>
      </c>
      <c r="T44" s="1" t="str">
        <f t="shared" si="18"/>
        <v/>
      </c>
      <c r="U44" s="48" t="str">
        <f t="shared" si="18"/>
        <v/>
      </c>
    </row>
    <row r="45" spans="1:21" ht="13">
      <c r="A45" s="139"/>
      <c r="B45" s="139"/>
      <c r="C45" s="19">
        <f t="shared" si="1"/>
        <v>0</v>
      </c>
      <c r="D45" s="1" t="str">
        <f t="shared" ref="D45:I45" si="19">IF($C13&gt;$C$35,D13,"")</f>
        <v/>
      </c>
      <c r="E45" s="45" t="str">
        <f t="shared" si="19"/>
        <v/>
      </c>
      <c r="F45" s="46" t="str">
        <f t="shared" si="19"/>
        <v/>
      </c>
      <c r="G45" s="46" t="str">
        <f t="shared" si="19"/>
        <v/>
      </c>
      <c r="H45" s="46" t="str">
        <f t="shared" si="19"/>
        <v/>
      </c>
      <c r="I45" s="46" t="str">
        <f t="shared" si="19"/>
        <v/>
      </c>
      <c r="J45" s="1"/>
      <c r="K45" s="45" t="str">
        <f t="shared" si="3"/>
        <v/>
      </c>
      <c r="L45" s="49" t="b">
        <v>0</v>
      </c>
      <c r="M45" s="1" t="str">
        <f t="shared" si="6"/>
        <v/>
      </c>
      <c r="N45" s="1" t="str">
        <f t="shared" ref="N45:U45" si="20">IF($L45=TRUE,D45,"")</f>
        <v/>
      </c>
      <c r="O45" s="1" t="str">
        <f t="shared" si="20"/>
        <v/>
      </c>
      <c r="P45" s="1" t="str">
        <f t="shared" si="20"/>
        <v/>
      </c>
      <c r="Q45" s="1" t="str">
        <f t="shared" si="20"/>
        <v/>
      </c>
      <c r="R45" s="1" t="str">
        <f t="shared" si="20"/>
        <v/>
      </c>
      <c r="S45" s="1" t="str">
        <f t="shared" si="20"/>
        <v/>
      </c>
      <c r="T45" s="1" t="str">
        <f t="shared" si="20"/>
        <v/>
      </c>
      <c r="U45" s="48" t="str">
        <f t="shared" si="20"/>
        <v/>
      </c>
    </row>
    <row r="46" spans="1:21" ht="37.5">
      <c r="A46" s="146" t="s">
        <v>58</v>
      </c>
      <c r="B46" s="158" t="s">
        <v>59</v>
      </c>
      <c r="C46" s="11">
        <f t="shared" si="1"/>
        <v>4</v>
      </c>
      <c r="D46" s="1" t="str">
        <f t="shared" ref="D46:I46" si="21">IF($C14&gt;$C$35,D14,"")</f>
        <v>RL.3.1</v>
      </c>
      <c r="E46" s="45" t="str">
        <f t="shared" si="21"/>
        <v>Ask and answer questions to demonstrate understanding of a text, referring explicitly to the text as the basis for the answers.</v>
      </c>
      <c r="F46" s="46" t="b">
        <f t="shared" si="21"/>
        <v>1</v>
      </c>
      <c r="G46" s="46" t="b">
        <f t="shared" si="21"/>
        <v>1</v>
      </c>
      <c r="H46" s="46" t="b">
        <f t="shared" si="21"/>
        <v>1</v>
      </c>
      <c r="I46" s="46" t="b">
        <f t="shared" si="21"/>
        <v>1</v>
      </c>
      <c r="J46" s="1"/>
      <c r="K46" s="45" t="str">
        <f t="shared" si="3"/>
        <v>R- future use, E-used consistently, A- yes, L - transfers to all areas</v>
      </c>
      <c r="L46" s="47" t="b">
        <v>1</v>
      </c>
      <c r="M46" s="1">
        <f t="shared" si="6"/>
        <v>4</v>
      </c>
      <c r="N46" s="1" t="str">
        <f t="shared" ref="N46:U46" si="22">IF($L46=TRUE,D46,"")</f>
        <v>RL.3.1</v>
      </c>
      <c r="O46" s="1" t="str">
        <f t="shared" si="22"/>
        <v>Ask and answer questions to demonstrate understanding of a text, referring explicitly to the text as the basis for the answers.</v>
      </c>
      <c r="P46" s="1" t="b">
        <f t="shared" si="22"/>
        <v>1</v>
      </c>
      <c r="Q46" s="1" t="b">
        <f t="shared" si="22"/>
        <v>1</v>
      </c>
      <c r="R46" s="1" t="b">
        <f t="shared" si="22"/>
        <v>1</v>
      </c>
      <c r="S46" s="1" t="b">
        <f t="shared" si="22"/>
        <v>1</v>
      </c>
      <c r="T46" s="1">
        <f t="shared" si="22"/>
        <v>0</v>
      </c>
      <c r="U46" s="48" t="str">
        <f t="shared" si="22"/>
        <v>R- future use, E-used consistently, A- yes, L - transfers to all areas</v>
      </c>
    </row>
    <row r="47" spans="1:21" ht="50">
      <c r="A47" s="138"/>
      <c r="B47" s="138"/>
      <c r="C47" s="11">
        <f t="shared" si="1"/>
        <v>4</v>
      </c>
      <c r="D47" s="1" t="str">
        <f t="shared" ref="D47:I47" si="23">IF($C15&gt;$C$35,D15,"")</f>
        <v>RL.3.2</v>
      </c>
      <c r="E47" s="45" t="str">
        <f t="shared" si="23"/>
        <v>Recount stories, including fables, folktales, and myths from diverse cultures; determine the central message, lesson, or moral and explain how it is conveyed through key details in the text.</v>
      </c>
      <c r="F47" s="46" t="b">
        <f t="shared" si="23"/>
        <v>1</v>
      </c>
      <c r="G47" s="46" t="b">
        <f t="shared" si="23"/>
        <v>1</v>
      </c>
      <c r="H47" s="46" t="b">
        <f t="shared" si="23"/>
        <v>1</v>
      </c>
      <c r="I47" s="46" t="b">
        <f t="shared" si="23"/>
        <v>1</v>
      </c>
      <c r="J47" s="1"/>
      <c r="K47" s="45" t="str">
        <f t="shared" si="3"/>
        <v xml:space="preserve">R- 4th &amp; 5th dificulty increases in theme. E- lasting through 5th. A- ACT, MAP L- Can transfer to science, social studies, and math curriculum. </v>
      </c>
      <c r="L47" s="47" t="b">
        <v>1</v>
      </c>
      <c r="M47" s="1">
        <f t="shared" si="6"/>
        <v>4</v>
      </c>
      <c r="N47" s="1" t="str">
        <f t="shared" ref="N47:U47" si="24">IF($L47=TRUE,D47,"")</f>
        <v>RL.3.2</v>
      </c>
      <c r="O47" s="1" t="str">
        <f t="shared" si="24"/>
        <v>Recount stories, including fables, folktales, and myths from diverse cultures; determine the central message, lesson, or moral and explain how it is conveyed through key details in the text.</v>
      </c>
      <c r="P47" s="1" t="b">
        <f t="shared" si="24"/>
        <v>1</v>
      </c>
      <c r="Q47" s="1" t="b">
        <f t="shared" si="24"/>
        <v>1</v>
      </c>
      <c r="R47" s="1" t="b">
        <f t="shared" si="24"/>
        <v>1</v>
      </c>
      <c r="S47" s="1" t="b">
        <f t="shared" si="24"/>
        <v>1</v>
      </c>
      <c r="T47" s="1">
        <f t="shared" si="24"/>
        <v>0</v>
      </c>
      <c r="U47" s="48" t="str">
        <f t="shared" si="24"/>
        <v xml:space="preserve">R- 4th &amp; 5th dificulty increases in theme. E- lasting through 5th. A- ACT, MAP L- Can transfer to science, social studies, and math curriculum. </v>
      </c>
    </row>
    <row r="48" spans="1:21" ht="50">
      <c r="A48" s="138"/>
      <c r="B48" s="139"/>
      <c r="C48" s="19">
        <f t="shared" si="1"/>
        <v>4</v>
      </c>
      <c r="D48" s="1" t="str">
        <f t="shared" ref="D48:I48" si="25">IF($C16&gt;$C$35,D16,"")</f>
        <v>RL.3.3</v>
      </c>
      <c r="E48" s="45" t="str">
        <f t="shared" si="25"/>
        <v>Describe characters in a story (e.g., their traits, motivations, or feelings) and explain how their actions contribute to the sequence of events.</v>
      </c>
      <c r="F48" s="46" t="b">
        <f t="shared" si="25"/>
        <v>1</v>
      </c>
      <c r="G48" s="46" t="b">
        <f t="shared" si="25"/>
        <v>1</v>
      </c>
      <c r="H48" s="46" t="b">
        <f t="shared" si="25"/>
        <v>1</v>
      </c>
      <c r="I48" s="46" t="b">
        <f t="shared" si="25"/>
        <v>1</v>
      </c>
      <c r="J48" s="1"/>
      <c r="K48" s="45" t="str">
        <f t="shared" si="3"/>
        <v>R- 4th &amp; 5th dificulty increases - more in depth, multiple characters. E- lasting through 5th. A- ACT, MAP L- Can transfer to science, social studies, social skills</v>
      </c>
      <c r="L48" s="47" t="b">
        <v>1</v>
      </c>
      <c r="M48" s="1">
        <f t="shared" si="6"/>
        <v>4</v>
      </c>
      <c r="N48" s="1" t="str">
        <f t="shared" ref="N48:U48" si="26">IF($L48=TRUE,D48,"")</f>
        <v>RL.3.3</v>
      </c>
      <c r="O48" s="1" t="str">
        <f t="shared" si="26"/>
        <v>Describe characters in a story (e.g., their traits, motivations, or feelings) and explain how their actions contribute to the sequence of events.</v>
      </c>
      <c r="P48" s="1" t="b">
        <f t="shared" si="26"/>
        <v>1</v>
      </c>
      <c r="Q48" s="1" t="b">
        <f t="shared" si="26"/>
        <v>1</v>
      </c>
      <c r="R48" s="1" t="b">
        <f t="shared" si="26"/>
        <v>1</v>
      </c>
      <c r="S48" s="1" t="b">
        <f t="shared" si="26"/>
        <v>1</v>
      </c>
      <c r="T48" s="1">
        <f t="shared" si="26"/>
        <v>0</v>
      </c>
      <c r="U48" s="48" t="str">
        <f t="shared" si="26"/>
        <v>R- 4th &amp; 5th dificulty increases - more in depth, multiple characters. E- lasting through 5th. A- ACT, MAP L- Can transfer to science, social studies, social skills</v>
      </c>
    </row>
    <row r="49" spans="1:21" ht="13">
      <c r="A49" s="138"/>
      <c r="B49" s="169" t="s">
        <v>66</v>
      </c>
      <c r="C49" s="11">
        <f t="shared" si="1"/>
        <v>0</v>
      </c>
      <c r="D49" s="1" t="str">
        <f t="shared" ref="D49:I49" si="27">IF($C17&gt;$C$35,D17,"")</f>
        <v/>
      </c>
      <c r="E49" s="45" t="str">
        <f t="shared" si="27"/>
        <v/>
      </c>
      <c r="F49" s="46" t="str">
        <f t="shared" si="27"/>
        <v/>
      </c>
      <c r="G49" s="46" t="str">
        <f t="shared" si="27"/>
        <v/>
      </c>
      <c r="H49" s="46" t="str">
        <f t="shared" si="27"/>
        <v/>
      </c>
      <c r="I49" s="46" t="str">
        <f t="shared" si="27"/>
        <v/>
      </c>
      <c r="J49" s="1"/>
      <c r="K49" s="45" t="str">
        <f t="shared" si="3"/>
        <v/>
      </c>
      <c r="L49" s="47" t="b">
        <v>0</v>
      </c>
      <c r="M49" s="1" t="str">
        <f t="shared" si="6"/>
        <v/>
      </c>
      <c r="N49" s="1" t="str">
        <f t="shared" ref="N49:U49" si="28">IF($L49=TRUE,D49,"")</f>
        <v/>
      </c>
      <c r="O49" s="1" t="str">
        <f t="shared" si="28"/>
        <v/>
      </c>
      <c r="P49" s="1" t="str">
        <f t="shared" si="28"/>
        <v/>
      </c>
      <c r="Q49" s="1" t="str">
        <f t="shared" si="28"/>
        <v/>
      </c>
      <c r="R49" s="1" t="str">
        <f t="shared" si="28"/>
        <v/>
      </c>
      <c r="S49" s="1" t="str">
        <f t="shared" si="28"/>
        <v/>
      </c>
      <c r="T49" s="1" t="str">
        <f t="shared" si="28"/>
        <v/>
      </c>
      <c r="U49" s="48" t="str">
        <f t="shared" si="28"/>
        <v/>
      </c>
    </row>
    <row r="50" spans="1:21" ht="13">
      <c r="A50" s="138"/>
      <c r="B50" s="138"/>
      <c r="C50" s="11">
        <f t="shared" si="1"/>
        <v>0</v>
      </c>
      <c r="D50" s="1" t="str">
        <f t="shared" ref="D50:I50" si="29">IF($C18&gt;$C$35,D18,"")</f>
        <v/>
      </c>
      <c r="E50" s="45" t="str">
        <f t="shared" si="29"/>
        <v/>
      </c>
      <c r="F50" s="46" t="str">
        <f t="shared" si="29"/>
        <v/>
      </c>
      <c r="G50" s="46" t="str">
        <f t="shared" si="29"/>
        <v/>
      </c>
      <c r="H50" s="46" t="str">
        <f t="shared" si="29"/>
        <v/>
      </c>
      <c r="I50" s="46" t="str">
        <f t="shared" si="29"/>
        <v/>
      </c>
      <c r="J50" s="1"/>
      <c r="K50" s="45" t="str">
        <f t="shared" si="3"/>
        <v/>
      </c>
      <c r="L50" s="49" t="b">
        <v>0</v>
      </c>
      <c r="M50" s="1" t="str">
        <f t="shared" si="6"/>
        <v/>
      </c>
      <c r="N50" s="1" t="str">
        <f t="shared" ref="N50:U50" si="30">IF($L50=TRUE,D50,"")</f>
        <v/>
      </c>
      <c r="O50" s="1" t="str">
        <f t="shared" si="30"/>
        <v/>
      </c>
      <c r="P50" s="1" t="str">
        <f t="shared" si="30"/>
        <v/>
      </c>
      <c r="Q50" s="1" t="str">
        <f t="shared" si="30"/>
        <v/>
      </c>
      <c r="R50" s="1" t="str">
        <f t="shared" si="30"/>
        <v/>
      </c>
      <c r="S50" s="1" t="str">
        <f t="shared" si="30"/>
        <v/>
      </c>
      <c r="T50" s="1" t="str">
        <f t="shared" si="30"/>
        <v/>
      </c>
      <c r="U50" s="48" t="str">
        <f t="shared" si="30"/>
        <v/>
      </c>
    </row>
    <row r="51" spans="1:21" ht="13">
      <c r="A51" s="138"/>
      <c r="B51" s="139"/>
      <c r="C51" s="19">
        <f t="shared" si="1"/>
        <v>0</v>
      </c>
      <c r="D51" s="1" t="str">
        <f t="shared" ref="D51:I51" si="31">IF($C19&gt;$C$35,D19,"")</f>
        <v/>
      </c>
      <c r="E51" s="45" t="str">
        <f t="shared" si="31"/>
        <v/>
      </c>
      <c r="F51" s="46" t="str">
        <f t="shared" si="31"/>
        <v/>
      </c>
      <c r="G51" s="46" t="str">
        <f t="shared" si="31"/>
        <v/>
      </c>
      <c r="H51" s="46" t="str">
        <f t="shared" si="31"/>
        <v/>
      </c>
      <c r="I51" s="46" t="str">
        <f t="shared" si="31"/>
        <v/>
      </c>
      <c r="J51" s="1"/>
      <c r="K51" s="45" t="str">
        <f t="shared" si="3"/>
        <v/>
      </c>
      <c r="L51" s="47" t="b">
        <v>1</v>
      </c>
      <c r="M51" s="1">
        <f t="shared" si="6"/>
        <v>0</v>
      </c>
      <c r="N51" s="1" t="str">
        <f t="shared" ref="N51:U51" si="32">IF($L51=TRUE,D51,"")</f>
        <v/>
      </c>
      <c r="O51" s="1" t="str">
        <f t="shared" si="32"/>
        <v/>
      </c>
      <c r="P51" s="1" t="str">
        <f t="shared" si="32"/>
        <v/>
      </c>
      <c r="Q51" s="1" t="str">
        <f t="shared" si="32"/>
        <v/>
      </c>
      <c r="R51" s="1" t="str">
        <f t="shared" si="32"/>
        <v/>
      </c>
      <c r="S51" s="1" t="str">
        <f t="shared" si="32"/>
        <v/>
      </c>
      <c r="T51" s="1">
        <f t="shared" si="32"/>
        <v>0</v>
      </c>
      <c r="U51" s="48" t="str">
        <f t="shared" si="32"/>
        <v/>
      </c>
    </row>
    <row r="52" spans="1:21" ht="13">
      <c r="A52" s="138"/>
      <c r="B52" s="170" t="s">
        <v>73</v>
      </c>
      <c r="C52" s="11">
        <f t="shared" si="1"/>
        <v>0</v>
      </c>
      <c r="D52" s="1" t="str">
        <f t="shared" ref="D52:I52" si="33">IF($C20&gt;$C$35,D20,"")</f>
        <v/>
      </c>
      <c r="E52" s="45" t="str">
        <f t="shared" si="33"/>
        <v/>
      </c>
      <c r="F52" s="46" t="str">
        <f t="shared" si="33"/>
        <v/>
      </c>
      <c r="G52" s="46" t="str">
        <f t="shared" si="33"/>
        <v/>
      </c>
      <c r="H52" s="46" t="str">
        <f t="shared" si="33"/>
        <v/>
      </c>
      <c r="I52" s="46" t="str">
        <f t="shared" si="33"/>
        <v/>
      </c>
      <c r="J52" s="1"/>
      <c r="K52" s="45" t="str">
        <f t="shared" si="3"/>
        <v/>
      </c>
      <c r="L52" s="49" t="b">
        <v>0</v>
      </c>
      <c r="M52" s="1" t="str">
        <f t="shared" si="6"/>
        <v/>
      </c>
      <c r="N52" s="1" t="str">
        <f t="shared" ref="N52:U52" si="34">IF($L52=TRUE,D52,"")</f>
        <v/>
      </c>
      <c r="O52" s="1" t="str">
        <f t="shared" si="34"/>
        <v/>
      </c>
      <c r="P52" s="1" t="str">
        <f t="shared" si="34"/>
        <v/>
      </c>
      <c r="Q52" s="1" t="str">
        <f t="shared" si="34"/>
        <v/>
      </c>
      <c r="R52" s="1" t="str">
        <f t="shared" si="34"/>
        <v/>
      </c>
      <c r="S52" s="1" t="str">
        <f t="shared" si="34"/>
        <v/>
      </c>
      <c r="T52" s="1" t="str">
        <f t="shared" si="34"/>
        <v/>
      </c>
      <c r="U52" s="48" t="str">
        <f t="shared" si="34"/>
        <v/>
      </c>
    </row>
    <row r="53" spans="1:21" ht="13">
      <c r="A53" s="138"/>
      <c r="B53" s="139"/>
      <c r="C53" s="19">
        <f t="shared" si="1"/>
        <v>0</v>
      </c>
      <c r="D53" s="1" t="str">
        <f t="shared" ref="D53:I53" si="35">IF($C21&gt;$C$35,D21,"")</f>
        <v/>
      </c>
      <c r="E53" s="45" t="str">
        <f t="shared" si="35"/>
        <v/>
      </c>
      <c r="F53" s="46" t="str">
        <f t="shared" si="35"/>
        <v/>
      </c>
      <c r="G53" s="46" t="str">
        <f t="shared" si="35"/>
        <v/>
      </c>
      <c r="H53" s="46" t="str">
        <f t="shared" si="35"/>
        <v/>
      </c>
      <c r="I53" s="46" t="str">
        <f t="shared" si="35"/>
        <v/>
      </c>
      <c r="J53" s="1"/>
      <c r="K53" s="45" t="str">
        <f t="shared" si="3"/>
        <v/>
      </c>
      <c r="L53" s="47" t="b">
        <v>0</v>
      </c>
      <c r="M53" s="1" t="str">
        <f t="shared" si="6"/>
        <v/>
      </c>
      <c r="N53" s="1" t="str">
        <f t="shared" ref="N53:U53" si="36">IF($L53=TRUE,D53,"")</f>
        <v/>
      </c>
      <c r="O53" s="1" t="str">
        <f t="shared" si="36"/>
        <v/>
      </c>
      <c r="P53" s="1" t="str">
        <f t="shared" si="36"/>
        <v/>
      </c>
      <c r="Q53" s="1" t="str">
        <f t="shared" si="36"/>
        <v/>
      </c>
      <c r="R53" s="1" t="str">
        <f t="shared" si="36"/>
        <v/>
      </c>
      <c r="S53" s="1" t="str">
        <f t="shared" si="36"/>
        <v/>
      </c>
      <c r="T53" s="1" t="str">
        <f t="shared" si="36"/>
        <v/>
      </c>
      <c r="U53" s="48" t="str">
        <f t="shared" si="36"/>
        <v/>
      </c>
    </row>
    <row r="54" spans="1:21" ht="46">
      <c r="A54" s="138"/>
      <c r="B54" s="66" t="s">
        <v>78</v>
      </c>
      <c r="C54" s="19">
        <f t="shared" si="1"/>
        <v>0</v>
      </c>
      <c r="D54" s="1" t="str">
        <f t="shared" ref="D54:I54" si="37">IF($C22&gt;$C$35,D22,"")</f>
        <v/>
      </c>
      <c r="E54" s="45" t="str">
        <f t="shared" si="37"/>
        <v/>
      </c>
      <c r="F54" s="46" t="str">
        <f t="shared" si="37"/>
        <v/>
      </c>
      <c r="G54" s="46" t="str">
        <f t="shared" si="37"/>
        <v/>
      </c>
      <c r="H54" s="46" t="str">
        <f t="shared" si="37"/>
        <v/>
      </c>
      <c r="I54" s="46" t="str">
        <f t="shared" si="37"/>
        <v/>
      </c>
      <c r="J54" s="1"/>
      <c r="K54" s="45" t="str">
        <f t="shared" si="3"/>
        <v/>
      </c>
      <c r="L54" s="49" t="b">
        <v>0</v>
      </c>
      <c r="M54" s="1" t="str">
        <f t="shared" si="6"/>
        <v/>
      </c>
      <c r="N54" s="1" t="str">
        <f t="shared" ref="N54:U54" si="38">IF($L54=TRUE,D54,"")</f>
        <v/>
      </c>
      <c r="O54" s="1" t="str">
        <f t="shared" si="38"/>
        <v/>
      </c>
      <c r="P54" s="1" t="str">
        <f t="shared" si="38"/>
        <v/>
      </c>
      <c r="Q54" s="1" t="str">
        <f t="shared" si="38"/>
        <v/>
      </c>
      <c r="R54" s="1" t="str">
        <f t="shared" si="38"/>
        <v/>
      </c>
      <c r="S54" s="1" t="str">
        <f t="shared" si="38"/>
        <v/>
      </c>
      <c r="T54" s="1" t="str">
        <f t="shared" si="38"/>
        <v/>
      </c>
      <c r="U54" s="48" t="str">
        <f t="shared" si="38"/>
        <v/>
      </c>
    </row>
    <row r="55" spans="1:21" ht="37.5">
      <c r="A55" s="139"/>
      <c r="B55" s="163" t="s">
        <v>59</v>
      </c>
      <c r="C55" s="11">
        <f t="shared" si="1"/>
        <v>4</v>
      </c>
      <c r="D55" s="1" t="str">
        <f t="shared" ref="D55:I55" si="39">IF($C23&gt;$C$35,D23,"")</f>
        <v>RI.3.1</v>
      </c>
      <c r="E55" s="45" t="str">
        <f t="shared" si="39"/>
        <v>Ask and answer questions to demonstrate understanding of a text, referring explicitly to the text as the basis for the answers</v>
      </c>
      <c r="F55" s="46" t="b">
        <f t="shared" si="39"/>
        <v>1</v>
      </c>
      <c r="G55" s="46" t="b">
        <f t="shared" si="39"/>
        <v>1</v>
      </c>
      <c r="H55" s="46" t="b">
        <f t="shared" si="39"/>
        <v>1</v>
      </c>
      <c r="I55" s="46" t="b">
        <f t="shared" si="39"/>
        <v>1</v>
      </c>
      <c r="J55" s="1"/>
      <c r="K55" s="45" t="str">
        <f t="shared" si="3"/>
        <v>R- future use, E-used consistently, A- yes, L - transfers to all areas</v>
      </c>
      <c r="L55" s="47" t="b">
        <v>1</v>
      </c>
      <c r="M55" s="1">
        <f t="shared" si="6"/>
        <v>4</v>
      </c>
      <c r="N55" s="1" t="str">
        <f t="shared" ref="N55:U55" si="40">IF($L55=TRUE,D55,"")</f>
        <v>RI.3.1</v>
      </c>
      <c r="O55" s="1" t="str">
        <f t="shared" si="40"/>
        <v>Ask and answer questions to demonstrate understanding of a text, referring explicitly to the text as the basis for the answers</v>
      </c>
      <c r="P55" s="1" t="b">
        <f t="shared" si="40"/>
        <v>1</v>
      </c>
      <c r="Q55" s="1" t="b">
        <f t="shared" si="40"/>
        <v>1</v>
      </c>
      <c r="R55" s="1" t="b">
        <f t="shared" si="40"/>
        <v>1</v>
      </c>
      <c r="S55" s="1" t="b">
        <f t="shared" si="40"/>
        <v>1</v>
      </c>
      <c r="T55" s="1">
        <f t="shared" si="40"/>
        <v>0</v>
      </c>
      <c r="U55" s="48" t="str">
        <f t="shared" si="40"/>
        <v>R- future use, E-used consistently, A- yes, L - transfers to all areas</v>
      </c>
    </row>
    <row r="56" spans="1:21" ht="37.5">
      <c r="A56" s="150" t="s">
        <v>81</v>
      </c>
      <c r="B56" s="138"/>
      <c r="C56" s="11">
        <f t="shared" si="1"/>
        <v>4</v>
      </c>
      <c r="D56" s="1" t="str">
        <f t="shared" ref="D56:I56" si="41">IF($C24&gt;$C$35,D24,"")</f>
        <v>RI.3.2</v>
      </c>
      <c r="E56" s="45" t="str">
        <f t="shared" si="41"/>
        <v>Determine the main idea of a text; recount the key details and explain</v>
      </c>
      <c r="F56" s="46" t="b">
        <f t="shared" si="41"/>
        <v>1</v>
      </c>
      <c r="G56" s="46" t="b">
        <f t="shared" si="41"/>
        <v>1</v>
      </c>
      <c r="H56" s="46" t="b">
        <f t="shared" si="41"/>
        <v>1</v>
      </c>
      <c r="I56" s="46" t="b">
        <f t="shared" si="41"/>
        <v>1</v>
      </c>
      <c r="J56" s="1"/>
      <c r="K56" s="45" t="str">
        <f t="shared" si="3"/>
        <v xml:space="preserve">R- 4th &amp; 5th dificulty increases in text structure E- lasting through 5th. A- ACT, MAP L- Can transfer to science, social studies, and math curriculum. </v>
      </c>
      <c r="L56" s="47" t="b">
        <v>1</v>
      </c>
      <c r="M56" s="1">
        <f t="shared" si="6"/>
        <v>4</v>
      </c>
      <c r="N56" s="1" t="str">
        <f t="shared" ref="N56:U56" si="42">IF($L56=TRUE,D56,"")</f>
        <v>RI.3.2</v>
      </c>
      <c r="O56" s="1" t="str">
        <f t="shared" si="42"/>
        <v>Determine the main idea of a text; recount the key details and explain</v>
      </c>
      <c r="P56" s="1" t="b">
        <f t="shared" si="42"/>
        <v>1</v>
      </c>
      <c r="Q56" s="1" t="b">
        <f t="shared" si="42"/>
        <v>1</v>
      </c>
      <c r="R56" s="1" t="b">
        <f t="shared" si="42"/>
        <v>1</v>
      </c>
      <c r="S56" s="1" t="b">
        <f t="shared" si="42"/>
        <v>1</v>
      </c>
      <c r="T56" s="1">
        <f t="shared" si="42"/>
        <v>0</v>
      </c>
      <c r="U56" s="48" t="str">
        <f t="shared" si="42"/>
        <v xml:space="preserve">R- 4th &amp; 5th dificulty increases in text structure E- lasting through 5th. A- ACT, MAP L- Can transfer to science, social studies, and math curriculum. </v>
      </c>
    </row>
    <row r="57" spans="1:21" ht="50">
      <c r="A57" s="138"/>
      <c r="B57" s="139"/>
      <c r="C57" s="19">
        <f t="shared" si="1"/>
        <v>4</v>
      </c>
      <c r="D57" s="1" t="str">
        <f t="shared" ref="D57:I57" si="43">IF($C25&gt;$C$35,D25,"")</f>
        <v>RI.3.3</v>
      </c>
      <c r="E57" s="45" t="str">
        <f t="shared" si="43"/>
        <v>Describe the relationship between a series of historical events, scientific ideas or concepts, or steps in technical procedures in a text, using language that pertains to time, sequence, and cause/effect.</v>
      </c>
      <c r="F57" s="46" t="b">
        <f t="shared" si="43"/>
        <v>1</v>
      </c>
      <c r="G57" s="46" t="b">
        <f t="shared" si="43"/>
        <v>1</v>
      </c>
      <c r="H57" s="46" t="b">
        <f t="shared" si="43"/>
        <v>1</v>
      </c>
      <c r="I57" s="46" t="b">
        <f t="shared" si="43"/>
        <v>1</v>
      </c>
      <c r="J57" s="1"/>
      <c r="K57" s="45" t="str">
        <f t="shared" si="3"/>
        <v>R- 4th &amp; 5th dificulty increases in text structure E- lasting through 5th. A- ACT, MAP L- Can transfer to science &amp; social studies.</v>
      </c>
      <c r="L57" s="47" t="b">
        <v>1</v>
      </c>
      <c r="M57" s="1">
        <f t="shared" si="6"/>
        <v>4</v>
      </c>
      <c r="N57" s="1" t="str">
        <f t="shared" ref="N57:U57" si="44">IF($L57=TRUE,D57,"")</f>
        <v>RI.3.3</v>
      </c>
      <c r="O57" s="1" t="str">
        <f t="shared" si="44"/>
        <v>Describe the relationship between a series of historical events, scientific ideas or concepts, or steps in technical procedures in a text, using language that pertains to time, sequence, and cause/effect.</v>
      </c>
      <c r="P57" s="1" t="b">
        <f t="shared" si="44"/>
        <v>1</v>
      </c>
      <c r="Q57" s="1" t="b">
        <f t="shared" si="44"/>
        <v>1</v>
      </c>
      <c r="R57" s="1" t="b">
        <f t="shared" si="44"/>
        <v>1</v>
      </c>
      <c r="S57" s="1" t="b">
        <f t="shared" si="44"/>
        <v>1</v>
      </c>
      <c r="T57" s="1">
        <f t="shared" si="44"/>
        <v>0</v>
      </c>
      <c r="U57" s="48" t="str">
        <f t="shared" si="44"/>
        <v>R- 4th &amp; 5th dificulty increases in text structure E- lasting through 5th. A- ACT, MAP L- Can transfer to science &amp; social studies.</v>
      </c>
    </row>
    <row r="58" spans="1:21" ht="13">
      <c r="A58" s="138"/>
      <c r="B58" s="166" t="s">
        <v>66</v>
      </c>
      <c r="C58" s="11">
        <f t="shared" si="1"/>
        <v>0</v>
      </c>
      <c r="D58" s="1" t="str">
        <f t="shared" ref="D58:I58" si="45">IF($C26&gt;$C$35,D26,"")</f>
        <v/>
      </c>
      <c r="E58" s="45" t="str">
        <f t="shared" si="45"/>
        <v/>
      </c>
      <c r="F58" s="46" t="str">
        <f t="shared" si="45"/>
        <v/>
      </c>
      <c r="G58" s="46" t="str">
        <f t="shared" si="45"/>
        <v/>
      </c>
      <c r="H58" s="46" t="str">
        <f t="shared" si="45"/>
        <v/>
      </c>
      <c r="I58" s="46" t="str">
        <f t="shared" si="45"/>
        <v/>
      </c>
      <c r="J58" s="1"/>
      <c r="K58" s="45" t="str">
        <f t="shared" si="3"/>
        <v/>
      </c>
      <c r="L58" s="47" t="b">
        <v>0</v>
      </c>
      <c r="M58" s="1" t="str">
        <f t="shared" si="6"/>
        <v/>
      </c>
      <c r="N58" s="1" t="str">
        <f t="shared" ref="N58:U58" si="46">IF($L58=TRUE,D58,"")</f>
        <v/>
      </c>
      <c r="O58" s="1" t="str">
        <f t="shared" si="46"/>
        <v/>
      </c>
      <c r="P58" s="1" t="str">
        <f t="shared" si="46"/>
        <v/>
      </c>
      <c r="Q58" s="1" t="str">
        <f t="shared" si="46"/>
        <v/>
      </c>
      <c r="R58" s="1" t="str">
        <f t="shared" si="46"/>
        <v/>
      </c>
      <c r="S58" s="1" t="str">
        <f t="shared" si="46"/>
        <v/>
      </c>
      <c r="T58" s="1" t="str">
        <f t="shared" si="46"/>
        <v/>
      </c>
      <c r="U58" s="48" t="str">
        <f t="shared" si="46"/>
        <v/>
      </c>
    </row>
    <row r="59" spans="1:21" ht="13">
      <c r="A59" s="138"/>
      <c r="B59" s="138"/>
      <c r="C59" s="11">
        <f t="shared" si="1"/>
        <v>0</v>
      </c>
      <c r="D59" s="1" t="str">
        <f t="shared" ref="D59:I59" si="47">IF($C27&gt;$C$35,D27,"")</f>
        <v/>
      </c>
      <c r="E59" s="45" t="str">
        <f t="shared" si="47"/>
        <v/>
      </c>
      <c r="F59" s="46" t="str">
        <f t="shared" si="47"/>
        <v/>
      </c>
      <c r="G59" s="46" t="str">
        <f t="shared" si="47"/>
        <v/>
      </c>
      <c r="H59" s="46" t="str">
        <f t="shared" si="47"/>
        <v/>
      </c>
      <c r="I59" s="46" t="str">
        <f t="shared" si="47"/>
        <v/>
      </c>
      <c r="J59" s="1"/>
      <c r="K59" s="45" t="str">
        <f t="shared" si="3"/>
        <v/>
      </c>
      <c r="L59" s="47" t="b">
        <v>0</v>
      </c>
      <c r="M59" s="1" t="str">
        <f t="shared" si="6"/>
        <v/>
      </c>
      <c r="N59" s="1" t="str">
        <f t="shared" ref="N59:U59" si="48">IF($L59=TRUE,D59,"")</f>
        <v/>
      </c>
      <c r="O59" s="1" t="str">
        <f t="shared" si="48"/>
        <v/>
      </c>
      <c r="P59" s="1" t="str">
        <f t="shared" si="48"/>
        <v/>
      </c>
      <c r="Q59" s="1" t="str">
        <f t="shared" si="48"/>
        <v/>
      </c>
      <c r="R59" s="1" t="str">
        <f t="shared" si="48"/>
        <v/>
      </c>
      <c r="S59" s="1" t="str">
        <f t="shared" si="48"/>
        <v/>
      </c>
      <c r="T59" s="1" t="str">
        <f t="shared" si="48"/>
        <v/>
      </c>
      <c r="U59" s="48" t="str">
        <f t="shared" si="48"/>
        <v/>
      </c>
    </row>
    <row r="60" spans="1:21" ht="13">
      <c r="A60" s="138"/>
      <c r="B60" s="139"/>
      <c r="C60" s="19">
        <f t="shared" si="1"/>
        <v>0</v>
      </c>
      <c r="D60" s="1" t="str">
        <f t="shared" ref="D60:I60" si="49">IF($C28&gt;$C$35,D28,"")</f>
        <v/>
      </c>
      <c r="E60" s="45" t="str">
        <f t="shared" si="49"/>
        <v/>
      </c>
      <c r="F60" s="46" t="str">
        <f t="shared" si="49"/>
        <v/>
      </c>
      <c r="G60" s="46" t="str">
        <f t="shared" si="49"/>
        <v/>
      </c>
      <c r="H60" s="46" t="str">
        <f t="shared" si="49"/>
        <v/>
      </c>
      <c r="I60" s="46" t="str">
        <f t="shared" si="49"/>
        <v/>
      </c>
      <c r="J60" s="1"/>
      <c r="K60" s="45" t="str">
        <f t="shared" si="3"/>
        <v/>
      </c>
      <c r="L60" s="49" t="b">
        <v>0</v>
      </c>
      <c r="M60" s="1" t="str">
        <f t="shared" si="6"/>
        <v/>
      </c>
      <c r="N60" s="1" t="str">
        <f t="shared" ref="N60:U60" si="50">IF($L60=TRUE,D60,"")</f>
        <v/>
      </c>
      <c r="O60" s="1" t="str">
        <f t="shared" si="50"/>
        <v/>
      </c>
      <c r="P60" s="1" t="str">
        <f t="shared" si="50"/>
        <v/>
      </c>
      <c r="Q60" s="1" t="str">
        <f t="shared" si="50"/>
        <v/>
      </c>
      <c r="R60" s="1" t="str">
        <f t="shared" si="50"/>
        <v/>
      </c>
      <c r="S60" s="1" t="str">
        <f t="shared" si="50"/>
        <v/>
      </c>
      <c r="T60" s="1" t="str">
        <f t="shared" si="50"/>
        <v/>
      </c>
      <c r="U60" s="48" t="str">
        <f t="shared" si="50"/>
        <v/>
      </c>
    </row>
    <row r="61" spans="1:21" ht="13">
      <c r="A61" s="138"/>
      <c r="B61" s="167" t="s">
        <v>73</v>
      </c>
      <c r="C61" s="11">
        <f t="shared" si="1"/>
        <v>0</v>
      </c>
      <c r="D61" s="1" t="str">
        <f t="shared" ref="D61:I61" si="51">IF($C29&gt;$C$35,D29,"")</f>
        <v/>
      </c>
      <c r="E61" s="45" t="str">
        <f t="shared" si="51"/>
        <v/>
      </c>
      <c r="F61" s="46" t="str">
        <f t="shared" si="51"/>
        <v/>
      </c>
      <c r="G61" s="46" t="str">
        <f t="shared" si="51"/>
        <v/>
      </c>
      <c r="H61" s="46" t="str">
        <f t="shared" si="51"/>
        <v/>
      </c>
      <c r="I61" s="46" t="str">
        <f t="shared" si="51"/>
        <v/>
      </c>
      <c r="J61" s="1"/>
      <c r="K61" s="45" t="str">
        <f t="shared" si="3"/>
        <v/>
      </c>
      <c r="L61" s="47" t="b">
        <v>0</v>
      </c>
      <c r="M61" s="1" t="str">
        <f t="shared" si="6"/>
        <v/>
      </c>
      <c r="N61" s="1" t="str">
        <f t="shared" ref="N61:U61" si="52">IF($L61=TRUE,D61,"")</f>
        <v/>
      </c>
      <c r="O61" s="1" t="str">
        <f t="shared" si="52"/>
        <v/>
      </c>
      <c r="P61" s="1" t="str">
        <f t="shared" si="52"/>
        <v/>
      </c>
      <c r="Q61" s="1" t="str">
        <f t="shared" si="52"/>
        <v/>
      </c>
      <c r="R61" s="1" t="str">
        <f t="shared" si="52"/>
        <v/>
      </c>
      <c r="S61" s="1" t="str">
        <f t="shared" si="52"/>
        <v/>
      </c>
      <c r="T61" s="1" t="str">
        <f t="shared" si="52"/>
        <v/>
      </c>
      <c r="U61" s="48" t="str">
        <f t="shared" si="52"/>
        <v/>
      </c>
    </row>
    <row r="62" spans="1:21" ht="13">
      <c r="A62" s="138"/>
      <c r="B62" s="138"/>
      <c r="C62" s="11">
        <f t="shared" si="1"/>
        <v>0</v>
      </c>
      <c r="D62" s="1" t="str">
        <f t="shared" ref="D62:I62" si="53">IF($C30&gt;$C$35,D30,"")</f>
        <v/>
      </c>
      <c r="E62" s="45" t="str">
        <f t="shared" si="53"/>
        <v/>
      </c>
      <c r="F62" s="46" t="str">
        <f t="shared" si="53"/>
        <v/>
      </c>
      <c r="G62" s="46" t="str">
        <f t="shared" si="53"/>
        <v/>
      </c>
      <c r="H62" s="46" t="str">
        <f t="shared" si="53"/>
        <v/>
      </c>
      <c r="I62" s="46" t="str">
        <f t="shared" si="53"/>
        <v/>
      </c>
      <c r="J62" s="1"/>
      <c r="K62" s="45" t="str">
        <f t="shared" si="3"/>
        <v/>
      </c>
      <c r="L62" s="49" t="b">
        <v>0</v>
      </c>
      <c r="M62" s="1" t="str">
        <f t="shared" si="6"/>
        <v/>
      </c>
      <c r="N62" s="1" t="str">
        <f t="shared" ref="N62:U62" si="54">IF($L62=TRUE,D62,"")</f>
        <v/>
      </c>
      <c r="O62" s="1" t="str">
        <f t="shared" si="54"/>
        <v/>
      </c>
      <c r="P62" s="1" t="str">
        <f t="shared" si="54"/>
        <v/>
      </c>
      <c r="Q62" s="1" t="str">
        <f t="shared" si="54"/>
        <v/>
      </c>
      <c r="R62" s="1" t="str">
        <f t="shared" si="54"/>
        <v/>
      </c>
      <c r="S62" s="1" t="str">
        <f t="shared" si="54"/>
        <v/>
      </c>
      <c r="T62" s="1" t="str">
        <f t="shared" si="54"/>
        <v/>
      </c>
      <c r="U62" s="48" t="str">
        <f t="shared" si="54"/>
        <v/>
      </c>
    </row>
    <row r="63" spans="1:21" ht="37.5">
      <c r="A63" s="138"/>
      <c r="B63" s="139"/>
      <c r="C63" s="19">
        <f t="shared" si="1"/>
        <v>4</v>
      </c>
      <c r="D63" s="1" t="str">
        <f t="shared" ref="D63:I63" si="55">IF($C31&gt;$C$35,D31,"")</f>
        <v>RI.3.9</v>
      </c>
      <c r="E63" s="45" t="str">
        <f t="shared" si="55"/>
        <v>Compare and contrast the most important points and key details presented in two texts on the same topic.</v>
      </c>
      <c r="F63" s="46" t="b">
        <f t="shared" si="55"/>
        <v>1</v>
      </c>
      <c r="G63" s="46" t="b">
        <f t="shared" si="55"/>
        <v>1</v>
      </c>
      <c r="H63" s="46" t="b">
        <f t="shared" si="55"/>
        <v>1</v>
      </c>
      <c r="I63" s="46" t="b">
        <f t="shared" si="55"/>
        <v>1</v>
      </c>
      <c r="J63" s="1"/>
      <c r="K63" s="45" t="str">
        <f t="shared" si="3"/>
        <v xml:space="preserve">R- 4th &amp; 5th grade will go deeper into themes &amp; topics. E- lasting understanding A- Yes L- Science &amp; Social Studies </v>
      </c>
      <c r="L63" s="47" t="b">
        <v>0</v>
      </c>
      <c r="M63" s="1" t="str">
        <f t="shared" si="6"/>
        <v/>
      </c>
      <c r="N63" s="1" t="str">
        <f t="shared" ref="N63:U63" si="56">IF($L63=TRUE,D63,"")</f>
        <v/>
      </c>
      <c r="O63" s="1" t="str">
        <f t="shared" si="56"/>
        <v/>
      </c>
      <c r="P63" s="1" t="str">
        <f t="shared" si="56"/>
        <v/>
      </c>
      <c r="Q63" s="1" t="str">
        <f t="shared" si="56"/>
        <v/>
      </c>
      <c r="R63" s="1" t="str">
        <f t="shared" si="56"/>
        <v/>
      </c>
      <c r="S63" s="1" t="str">
        <f t="shared" si="56"/>
        <v/>
      </c>
      <c r="T63" s="1" t="str">
        <f t="shared" si="56"/>
        <v/>
      </c>
      <c r="U63" s="48" t="str">
        <f t="shared" si="56"/>
        <v/>
      </c>
    </row>
    <row r="64" spans="1:21" ht="46">
      <c r="A64" s="139"/>
      <c r="B64" s="68" t="s">
        <v>78</v>
      </c>
      <c r="C64" s="11">
        <f t="shared" si="1"/>
        <v>0</v>
      </c>
      <c r="D64" s="1" t="str">
        <f t="shared" ref="D64:I64" si="57">IF($C32&gt;$C$35,D32,"")</f>
        <v/>
      </c>
      <c r="E64" s="45" t="str">
        <f t="shared" si="57"/>
        <v/>
      </c>
      <c r="F64" s="46" t="str">
        <f t="shared" si="57"/>
        <v/>
      </c>
      <c r="G64" s="46" t="str">
        <f t="shared" si="57"/>
        <v/>
      </c>
      <c r="H64" s="46" t="str">
        <f t="shared" si="57"/>
        <v/>
      </c>
      <c r="I64" s="46" t="str">
        <f t="shared" si="57"/>
        <v/>
      </c>
      <c r="J64" s="1"/>
      <c r="K64" s="45" t="str">
        <f t="shared" si="3"/>
        <v/>
      </c>
      <c r="L64" s="47" t="b">
        <v>0</v>
      </c>
      <c r="M64" s="1" t="str">
        <f t="shared" si="6"/>
        <v/>
      </c>
      <c r="N64" s="1" t="str">
        <f t="shared" ref="N64:U64" si="58">IF($L64=TRUE,D64,"")</f>
        <v/>
      </c>
      <c r="O64" s="1" t="str">
        <f t="shared" si="58"/>
        <v/>
      </c>
      <c r="P64" s="1" t="str">
        <f t="shared" si="58"/>
        <v/>
      </c>
      <c r="Q64" s="1" t="str">
        <f t="shared" si="58"/>
        <v/>
      </c>
      <c r="R64" s="1" t="str">
        <f t="shared" si="58"/>
        <v/>
      </c>
      <c r="S64" s="1" t="str">
        <f t="shared" si="58"/>
        <v/>
      </c>
      <c r="T64" s="1" t="str">
        <f t="shared" si="58"/>
        <v/>
      </c>
      <c r="U64" s="48" t="str">
        <f t="shared" si="58"/>
        <v/>
      </c>
    </row>
  </sheetData>
  <mergeCells count="30">
    <mergeCell ref="A56:A64"/>
    <mergeCell ref="B58:B60"/>
    <mergeCell ref="B61:B63"/>
    <mergeCell ref="A34:B34"/>
    <mergeCell ref="A35:B35"/>
    <mergeCell ref="A36:B36"/>
    <mergeCell ref="A37:A45"/>
    <mergeCell ref="B37:B41"/>
    <mergeCell ref="B42:B45"/>
    <mergeCell ref="A46:A55"/>
    <mergeCell ref="F34:G34"/>
    <mergeCell ref="B46:B48"/>
    <mergeCell ref="B49:B51"/>
    <mergeCell ref="B52:B53"/>
    <mergeCell ref="B55:B57"/>
    <mergeCell ref="B10:B13"/>
    <mergeCell ref="B14:B16"/>
    <mergeCell ref="A2:B2"/>
    <mergeCell ref="C2:K2"/>
    <mergeCell ref="A3:K3"/>
    <mergeCell ref="A4:B4"/>
    <mergeCell ref="A5:A13"/>
    <mergeCell ref="B5:B9"/>
    <mergeCell ref="A14:A23"/>
    <mergeCell ref="B17:B19"/>
    <mergeCell ref="B20:B21"/>
    <mergeCell ref="B23:B25"/>
    <mergeCell ref="A24:A32"/>
    <mergeCell ref="B26:B28"/>
    <mergeCell ref="B29:B31"/>
  </mergeCells>
  <conditionalFormatting sqref="F37:I64">
    <cfRule type="cellIs" dxfId="34" priority="1" operator="equal">
      <formula>"TRUE"</formula>
    </cfRule>
  </conditionalFormatting>
  <conditionalFormatting sqref="F37:I64">
    <cfRule type="cellIs" dxfId="33" priority="2" operator="equal">
      <formula>"FALSE"</formula>
    </cfRule>
  </conditionalFormatting>
  <conditionalFormatting sqref="D34">
    <cfRule type="expression" dxfId="32" priority="3">
      <formula>D34&gt;K34</formula>
    </cfRule>
  </conditionalFormatting>
  <conditionalFormatting sqref="D34">
    <cfRule type="expression" dxfId="31" priority="4">
      <formula>D34&lt;=K34</formula>
    </cfRule>
  </conditionalFormatting>
  <conditionalFormatting sqref="C5:C32 C37:C64">
    <cfRule type="cellIs" dxfId="30" priority="5" operator="equal">
      <formula>0</formula>
    </cfRule>
  </conditionalFormatting>
  <conditionalFormatting sqref="C5:C32 C37:C64">
    <cfRule type="cellIs" dxfId="29" priority="6" operator="equal">
      <formula>1</formula>
    </cfRule>
  </conditionalFormatting>
  <conditionalFormatting sqref="C5:C32 C37:C64">
    <cfRule type="cellIs" dxfId="28" priority="7" operator="equal">
      <formula>2</formula>
    </cfRule>
  </conditionalFormatting>
  <conditionalFormatting sqref="C5:C32 C37:C64">
    <cfRule type="cellIs" dxfId="27" priority="8" operator="equal">
      <formula>3</formula>
    </cfRule>
  </conditionalFormatting>
  <conditionalFormatting sqref="C5:C32 C37:C64">
    <cfRule type="cellIs" dxfId="26" priority="9" operator="equal">
      <formula>4</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D9EEB"/>
    <outlinePr summaryBelow="0" summaryRight="0"/>
    <pageSetUpPr fitToPage="1"/>
  </sheetPr>
  <dimension ref="A1:U58"/>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37.6328125" customWidth="1"/>
    <col min="12" max="12" width="7.90625" customWidth="1" collapsed="1"/>
    <col min="13" max="21" width="12.6328125" hidden="1" outlineLevel="1"/>
  </cols>
  <sheetData>
    <row r="1" spans="1:21" ht="7.5" customHeight="1">
      <c r="B1" s="5"/>
      <c r="C1" s="6"/>
      <c r="D1" s="6"/>
      <c r="E1" s="6"/>
      <c r="F1" s="6"/>
      <c r="G1" s="6"/>
      <c r="H1" s="6"/>
      <c r="I1" s="6"/>
      <c r="J1" s="6"/>
      <c r="K1" s="6"/>
      <c r="U1" s="44"/>
    </row>
    <row r="2" spans="1:21" ht="42.75" customHeight="1" outlineLevel="1">
      <c r="A2" s="130" t="s">
        <v>6</v>
      </c>
      <c r="B2" s="127"/>
      <c r="C2" s="173" t="s">
        <v>307</v>
      </c>
      <c r="D2" s="127"/>
      <c r="E2" s="127"/>
      <c r="F2" s="127"/>
      <c r="G2" s="127"/>
      <c r="H2" s="127"/>
      <c r="I2" s="127"/>
      <c r="J2" s="127"/>
      <c r="K2" s="127"/>
      <c r="U2" s="44"/>
    </row>
    <row r="3" spans="1:21" ht="15.5">
      <c r="A3" s="132" t="s">
        <v>308</v>
      </c>
      <c r="B3" s="133"/>
      <c r="C3" s="133"/>
      <c r="D3" s="133"/>
      <c r="E3" s="133"/>
      <c r="F3" s="133"/>
      <c r="G3" s="133"/>
      <c r="H3" s="133"/>
      <c r="I3" s="133"/>
      <c r="J3" s="133"/>
      <c r="K3" s="134"/>
      <c r="U3" s="44"/>
    </row>
    <row r="4" spans="1:21" ht="15.5" outlineLevel="1">
      <c r="A4" s="172" t="s">
        <v>9</v>
      </c>
      <c r="B4" s="156"/>
      <c r="C4" s="72" t="s">
        <v>10</v>
      </c>
      <c r="D4" s="73" t="s">
        <v>11</v>
      </c>
      <c r="E4" s="74" t="s">
        <v>12</v>
      </c>
      <c r="F4" s="72" t="s">
        <v>13</v>
      </c>
      <c r="G4" s="72" t="s">
        <v>14</v>
      </c>
      <c r="H4" s="72" t="s">
        <v>5</v>
      </c>
      <c r="I4" s="72" t="s">
        <v>15</v>
      </c>
      <c r="J4" s="72"/>
      <c r="K4" s="72" t="s">
        <v>16</v>
      </c>
      <c r="U4" s="44"/>
    </row>
    <row r="5" spans="1:21" ht="25" outlineLevel="1">
      <c r="A5" s="145" t="s">
        <v>17</v>
      </c>
      <c r="B5" s="160" t="s">
        <v>44</v>
      </c>
      <c r="C5" s="11">
        <f t="shared" ref="C5:C29" si="0">COUNTIF(F5:I5,TRUE)</f>
        <v>1</v>
      </c>
      <c r="D5" s="50" t="s">
        <v>309</v>
      </c>
      <c r="E5" s="51" t="s">
        <v>46</v>
      </c>
      <c r="F5" s="86" t="b">
        <v>1</v>
      </c>
      <c r="G5" s="86" t="b">
        <v>0</v>
      </c>
      <c r="H5" s="87" t="b">
        <v>0</v>
      </c>
      <c r="I5" s="86" t="b">
        <v>0</v>
      </c>
      <c r="J5" s="88"/>
      <c r="K5" s="89"/>
      <c r="U5" s="44"/>
    </row>
    <row r="6" spans="1:21" ht="50" outlineLevel="1">
      <c r="A6" s="138"/>
      <c r="B6" s="139"/>
      <c r="C6" s="19">
        <f t="shared" si="0"/>
        <v>0</v>
      </c>
      <c r="D6" s="54" t="s">
        <v>310</v>
      </c>
      <c r="E6" s="55" t="s">
        <v>311</v>
      </c>
      <c r="F6" s="90" t="b">
        <v>0</v>
      </c>
      <c r="G6" s="90" t="b">
        <v>0</v>
      </c>
      <c r="H6" s="91" t="b">
        <v>0</v>
      </c>
      <c r="I6" s="90" t="b">
        <v>0</v>
      </c>
      <c r="J6" s="92"/>
      <c r="K6" s="93"/>
      <c r="U6" s="44"/>
    </row>
    <row r="7" spans="1:21" ht="25" outlineLevel="1">
      <c r="A7" s="138"/>
      <c r="B7" s="162" t="s">
        <v>55</v>
      </c>
      <c r="C7" s="11">
        <f t="shared" si="0"/>
        <v>4</v>
      </c>
      <c r="D7" s="50" t="s">
        <v>312</v>
      </c>
      <c r="E7" s="51" t="s">
        <v>257</v>
      </c>
      <c r="F7" s="86" t="b">
        <v>1</v>
      </c>
      <c r="G7" s="86" t="b">
        <v>1</v>
      </c>
      <c r="H7" s="86" t="b">
        <v>1</v>
      </c>
      <c r="I7" s="86" t="b">
        <v>1</v>
      </c>
      <c r="J7" s="94"/>
      <c r="K7" s="25"/>
      <c r="U7" s="44"/>
    </row>
    <row r="8" spans="1:21" ht="13" outlineLevel="1">
      <c r="A8" s="138"/>
      <c r="B8" s="138"/>
      <c r="C8" s="11">
        <f t="shared" si="0"/>
        <v>0</v>
      </c>
      <c r="D8" s="50" t="s">
        <v>313</v>
      </c>
      <c r="E8" s="51" t="s">
        <v>141</v>
      </c>
      <c r="F8" s="86" t="b">
        <v>0</v>
      </c>
      <c r="G8" s="86" t="b">
        <v>0</v>
      </c>
      <c r="H8" s="86" t="b">
        <v>0</v>
      </c>
      <c r="I8" s="86" t="b">
        <v>0</v>
      </c>
      <c r="J8" s="94"/>
      <c r="K8" s="25"/>
      <c r="U8" s="44"/>
    </row>
    <row r="9" spans="1:21" ht="25" outlineLevel="1">
      <c r="A9" s="138"/>
      <c r="B9" s="138"/>
      <c r="C9" s="11">
        <f t="shared" si="0"/>
        <v>0</v>
      </c>
      <c r="D9" s="50" t="s">
        <v>314</v>
      </c>
      <c r="E9" s="51" t="s">
        <v>315</v>
      </c>
      <c r="F9" s="87" t="b">
        <v>0</v>
      </c>
      <c r="G9" s="87" t="b">
        <v>0</v>
      </c>
      <c r="H9" s="87" t="b">
        <v>0</v>
      </c>
      <c r="I9" s="87" t="b">
        <v>0</v>
      </c>
      <c r="J9" s="94"/>
      <c r="K9" s="53"/>
      <c r="U9" s="44"/>
    </row>
    <row r="10" spans="1:21" ht="25" outlineLevel="1">
      <c r="A10" s="139"/>
      <c r="B10" s="139"/>
      <c r="C10" s="19">
        <f t="shared" si="0"/>
        <v>0</v>
      </c>
      <c r="D10" s="54" t="s">
        <v>316</v>
      </c>
      <c r="E10" s="55" t="s">
        <v>145</v>
      </c>
      <c r="F10" s="90" t="b">
        <v>0</v>
      </c>
      <c r="G10" s="90" t="b">
        <v>0</v>
      </c>
      <c r="H10" s="91" t="b">
        <v>0</v>
      </c>
      <c r="I10" s="90" t="b">
        <v>0</v>
      </c>
      <c r="J10" s="92"/>
      <c r="K10" s="67"/>
      <c r="U10" s="44"/>
    </row>
    <row r="11" spans="1:21" ht="37.5" outlineLevel="1">
      <c r="A11" s="146" t="s">
        <v>58</v>
      </c>
      <c r="B11" s="158" t="s">
        <v>59</v>
      </c>
      <c r="C11" s="11">
        <f t="shared" si="0"/>
        <v>4</v>
      </c>
      <c r="D11" s="50" t="s">
        <v>317</v>
      </c>
      <c r="E11" s="51" t="s">
        <v>318</v>
      </c>
      <c r="F11" s="86" t="b">
        <v>1</v>
      </c>
      <c r="G11" s="86" t="b">
        <v>1</v>
      </c>
      <c r="H11" s="86" t="b">
        <v>1</v>
      </c>
      <c r="I11" s="86" t="b">
        <v>1</v>
      </c>
      <c r="J11" s="94"/>
      <c r="K11" s="93"/>
      <c r="U11" s="44"/>
    </row>
    <row r="12" spans="1:21" ht="25" outlineLevel="1">
      <c r="A12" s="138"/>
      <c r="B12" s="138"/>
      <c r="C12" s="11">
        <f t="shared" si="0"/>
        <v>4</v>
      </c>
      <c r="D12" s="50" t="s">
        <v>319</v>
      </c>
      <c r="E12" s="51" t="s">
        <v>320</v>
      </c>
      <c r="F12" s="86" t="b">
        <v>1</v>
      </c>
      <c r="G12" s="86" t="b">
        <v>1</v>
      </c>
      <c r="H12" s="86" t="b">
        <v>1</v>
      </c>
      <c r="I12" s="86" t="b">
        <v>1</v>
      </c>
      <c r="J12" s="94"/>
      <c r="K12" s="93"/>
      <c r="U12" s="44"/>
    </row>
    <row r="13" spans="1:21" ht="37.5" outlineLevel="1">
      <c r="A13" s="138"/>
      <c r="B13" s="139"/>
      <c r="C13" s="19">
        <f t="shared" si="0"/>
        <v>4</v>
      </c>
      <c r="D13" s="54" t="s">
        <v>321</v>
      </c>
      <c r="E13" s="63" t="s">
        <v>322</v>
      </c>
      <c r="F13" s="90" t="b">
        <v>1</v>
      </c>
      <c r="G13" s="90" t="b">
        <v>1</v>
      </c>
      <c r="H13" s="90" t="b">
        <v>1</v>
      </c>
      <c r="I13" s="90" t="b">
        <v>1</v>
      </c>
      <c r="J13" s="92"/>
      <c r="K13" s="93"/>
      <c r="U13" s="44"/>
    </row>
    <row r="14" spans="1:21" ht="37.5" outlineLevel="1">
      <c r="A14" s="138"/>
      <c r="B14" s="169" t="s">
        <v>66</v>
      </c>
      <c r="C14" s="11">
        <f t="shared" si="0"/>
        <v>0</v>
      </c>
      <c r="D14" s="50" t="s">
        <v>323</v>
      </c>
      <c r="E14" s="83" t="s">
        <v>324</v>
      </c>
      <c r="F14" s="86" t="b">
        <v>0</v>
      </c>
      <c r="G14" s="86" t="b">
        <v>0</v>
      </c>
      <c r="H14" s="86" t="b">
        <v>0</v>
      </c>
      <c r="I14" s="86" t="b">
        <v>0</v>
      </c>
      <c r="J14" s="94"/>
      <c r="K14" s="18"/>
      <c r="U14" s="44"/>
    </row>
    <row r="15" spans="1:21" ht="62.5" outlineLevel="1">
      <c r="A15" s="138"/>
      <c r="B15" s="138"/>
      <c r="C15" s="11">
        <f t="shared" si="0"/>
        <v>0</v>
      </c>
      <c r="D15" s="50" t="s">
        <v>325</v>
      </c>
      <c r="E15" s="51" t="s">
        <v>326</v>
      </c>
      <c r="F15" s="86" t="b">
        <v>0</v>
      </c>
      <c r="G15" s="86" t="b">
        <v>0</v>
      </c>
      <c r="H15" s="87" t="b">
        <v>0</v>
      </c>
      <c r="I15" s="87" t="b">
        <v>0</v>
      </c>
      <c r="J15" s="94"/>
      <c r="K15" s="93"/>
      <c r="U15" s="44"/>
    </row>
    <row r="16" spans="1:21" ht="37.5" outlineLevel="1">
      <c r="A16" s="138"/>
      <c r="B16" s="139"/>
      <c r="C16" s="19">
        <f t="shared" si="0"/>
        <v>3</v>
      </c>
      <c r="D16" s="54" t="s">
        <v>327</v>
      </c>
      <c r="E16" s="55" t="s">
        <v>328</v>
      </c>
      <c r="F16" s="90" t="b">
        <v>1</v>
      </c>
      <c r="G16" s="90" t="b">
        <v>1</v>
      </c>
      <c r="H16" s="90" t="b">
        <v>1</v>
      </c>
      <c r="I16" s="91" t="b">
        <v>0</v>
      </c>
      <c r="J16" s="92"/>
      <c r="K16" s="18"/>
      <c r="U16" s="44"/>
    </row>
    <row r="17" spans="1:21" ht="50" outlineLevel="1">
      <c r="A17" s="138"/>
      <c r="B17" s="170" t="s">
        <v>73</v>
      </c>
      <c r="C17" s="11">
        <f t="shared" si="0"/>
        <v>0</v>
      </c>
      <c r="D17" s="50" t="s">
        <v>329</v>
      </c>
      <c r="E17" s="51" t="s">
        <v>330</v>
      </c>
      <c r="F17" s="86" t="b">
        <v>0</v>
      </c>
      <c r="G17" s="87" t="b">
        <v>0</v>
      </c>
      <c r="H17" s="87" t="b">
        <v>0</v>
      </c>
      <c r="I17" s="86" t="b">
        <v>0</v>
      </c>
      <c r="J17" s="94"/>
      <c r="K17" s="94"/>
      <c r="U17" s="44"/>
    </row>
    <row r="18" spans="1:21" ht="50" outlineLevel="1">
      <c r="A18" s="138"/>
      <c r="B18" s="139"/>
      <c r="C18" s="19">
        <f t="shared" si="0"/>
        <v>3</v>
      </c>
      <c r="D18" s="54" t="s">
        <v>331</v>
      </c>
      <c r="E18" s="55" t="s">
        <v>332</v>
      </c>
      <c r="F18" s="90" t="b">
        <v>1</v>
      </c>
      <c r="G18" s="90" t="b">
        <v>1</v>
      </c>
      <c r="H18" s="90" t="b">
        <v>0</v>
      </c>
      <c r="I18" s="90" t="b">
        <v>1</v>
      </c>
      <c r="J18" s="92"/>
      <c r="K18" s="92"/>
      <c r="U18" s="44"/>
    </row>
    <row r="19" spans="1:21" ht="50" outlineLevel="1">
      <c r="A19" s="138"/>
      <c r="B19" s="66" t="s">
        <v>78</v>
      </c>
      <c r="C19" s="19">
        <f t="shared" si="0"/>
        <v>0</v>
      </c>
      <c r="D19" s="54" t="s">
        <v>333</v>
      </c>
      <c r="E19" s="55" t="s">
        <v>334</v>
      </c>
      <c r="F19" s="90" t="b">
        <v>0</v>
      </c>
      <c r="G19" s="90" t="b">
        <v>0</v>
      </c>
      <c r="H19" s="90" t="b">
        <v>0</v>
      </c>
      <c r="I19" s="90" t="b">
        <v>0</v>
      </c>
      <c r="J19" s="92"/>
      <c r="K19" s="88"/>
      <c r="U19" s="44"/>
    </row>
    <row r="20" spans="1:21" ht="37.5" outlineLevel="1">
      <c r="A20" s="139"/>
      <c r="B20" s="163" t="s">
        <v>59</v>
      </c>
      <c r="C20" s="11">
        <f t="shared" si="0"/>
        <v>4</v>
      </c>
      <c r="D20" s="50" t="s">
        <v>335</v>
      </c>
      <c r="E20" s="51" t="s">
        <v>318</v>
      </c>
      <c r="F20" s="86" t="b">
        <v>1</v>
      </c>
      <c r="G20" s="86" t="b">
        <v>1</v>
      </c>
      <c r="H20" s="86" t="b">
        <v>1</v>
      </c>
      <c r="I20" s="86" t="b">
        <v>1</v>
      </c>
      <c r="J20" s="70"/>
      <c r="K20" s="95"/>
      <c r="U20" s="44"/>
    </row>
    <row r="21" spans="1:21" ht="25" outlineLevel="1">
      <c r="A21" s="150" t="s">
        <v>81</v>
      </c>
      <c r="B21" s="138"/>
      <c r="C21" s="11">
        <f t="shared" si="0"/>
        <v>4</v>
      </c>
      <c r="D21" s="50" t="s">
        <v>336</v>
      </c>
      <c r="E21" s="51" t="s">
        <v>337</v>
      </c>
      <c r="F21" s="86" t="b">
        <v>1</v>
      </c>
      <c r="G21" s="86" t="b">
        <v>1</v>
      </c>
      <c r="H21" s="86" t="b">
        <v>1</v>
      </c>
      <c r="I21" s="86" t="b">
        <v>1</v>
      </c>
      <c r="J21" s="70"/>
      <c r="K21" s="95"/>
      <c r="U21" s="44"/>
    </row>
    <row r="22" spans="1:21" ht="37.5" outlineLevel="1">
      <c r="A22" s="138"/>
      <c r="B22" s="139"/>
      <c r="C22" s="19">
        <f t="shared" si="0"/>
        <v>4</v>
      </c>
      <c r="D22" s="54" t="s">
        <v>338</v>
      </c>
      <c r="E22" s="55" t="s">
        <v>339</v>
      </c>
      <c r="F22" s="90" t="b">
        <v>1</v>
      </c>
      <c r="G22" s="90" t="b">
        <v>1</v>
      </c>
      <c r="H22" s="90" t="b">
        <v>1</v>
      </c>
      <c r="I22" s="90" t="b">
        <v>1</v>
      </c>
      <c r="J22" s="96"/>
      <c r="K22" s="95"/>
      <c r="U22" s="44"/>
    </row>
    <row r="23" spans="1:21" ht="37.5" outlineLevel="1">
      <c r="A23" s="138"/>
      <c r="B23" s="166" t="s">
        <v>66</v>
      </c>
      <c r="C23" s="11">
        <f t="shared" si="0"/>
        <v>0</v>
      </c>
      <c r="D23" s="50" t="s">
        <v>340</v>
      </c>
      <c r="E23" s="51" t="s">
        <v>341</v>
      </c>
      <c r="F23" s="86" t="b">
        <v>0</v>
      </c>
      <c r="G23" s="86" t="b">
        <v>0</v>
      </c>
      <c r="H23" s="86" t="b">
        <v>0</v>
      </c>
      <c r="I23" s="86" t="b">
        <v>0</v>
      </c>
      <c r="J23" s="70"/>
      <c r="K23" s="95"/>
      <c r="U23" s="44"/>
    </row>
    <row r="24" spans="1:21" ht="37.5" outlineLevel="1">
      <c r="A24" s="138"/>
      <c r="B24" s="138"/>
      <c r="C24" s="11">
        <f t="shared" si="0"/>
        <v>4</v>
      </c>
      <c r="D24" s="50" t="s">
        <v>342</v>
      </c>
      <c r="E24" s="51" t="s">
        <v>343</v>
      </c>
      <c r="F24" s="86" t="b">
        <v>1</v>
      </c>
      <c r="G24" s="86" t="b">
        <v>1</v>
      </c>
      <c r="H24" s="86" t="b">
        <v>1</v>
      </c>
      <c r="I24" s="86" t="b">
        <v>1</v>
      </c>
      <c r="J24" s="70"/>
      <c r="K24" s="95"/>
      <c r="U24" s="44"/>
    </row>
    <row r="25" spans="1:21" ht="37.5" outlineLevel="1">
      <c r="A25" s="138"/>
      <c r="B25" s="139"/>
      <c r="C25" s="19">
        <f t="shared" si="0"/>
        <v>2</v>
      </c>
      <c r="D25" s="54" t="s">
        <v>344</v>
      </c>
      <c r="E25" s="55" t="s">
        <v>345</v>
      </c>
      <c r="F25" s="90" t="b">
        <v>1</v>
      </c>
      <c r="G25" s="90" t="b">
        <v>1</v>
      </c>
      <c r="H25" s="91" t="b">
        <v>0</v>
      </c>
      <c r="I25" s="90" t="b">
        <v>0</v>
      </c>
      <c r="J25" s="96"/>
      <c r="K25" s="97"/>
      <c r="U25" s="44"/>
    </row>
    <row r="26" spans="1:21" ht="62.5" outlineLevel="1">
      <c r="A26" s="138"/>
      <c r="B26" s="167" t="s">
        <v>73</v>
      </c>
      <c r="C26" s="11">
        <f t="shared" si="0"/>
        <v>0</v>
      </c>
      <c r="D26" s="50" t="s">
        <v>346</v>
      </c>
      <c r="E26" s="51" t="s">
        <v>347</v>
      </c>
      <c r="F26" s="86" t="b">
        <v>0</v>
      </c>
      <c r="G26" s="86" t="b">
        <v>0</v>
      </c>
      <c r="H26" s="86" t="b">
        <v>0</v>
      </c>
      <c r="I26" s="86" t="b">
        <v>0</v>
      </c>
      <c r="J26" s="94"/>
      <c r="K26" s="88"/>
      <c r="U26" s="44"/>
    </row>
    <row r="27" spans="1:21" ht="25" outlineLevel="1">
      <c r="A27" s="138"/>
      <c r="B27" s="138"/>
      <c r="C27" s="11">
        <f t="shared" si="0"/>
        <v>0</v>
      </c>
      <c r="D27" s="50" t="s">
        <v>348</v>
      </c>
      <c r="E27" s="51" t="s">
        <v>349</v>
      </c>
      <c r="F27" s="86" t="b">
        <v>0</v>
      </c>
      <c r="G27" s="86" t="b">
        <v>0</v>
      </c>
      <c r="H27" s="87" t="b">
        <v>0</v>
      </c>
      <c r="I27" s="86" t="b">
        <v>0</v>
      </c>
      <c r="J27" s="94"/>
      <c r="K27" s="88"/>
      <c r="U27" s="44"/>
    </row>
    <row r="28" spans="1:21" ht="25" outlineLevel="1">
      <c r="A28" s="138"/>
      <c r="B28" s="139"/>
      <c r="C28" s="19">
        <f t="shared" si="0"/>
        <v>4</v>
      </c>
      <c r="D28" s="54" t="s">
        <v>350</v>
      </c>
      <c r="E28" s="55" t="s">
        <v>351</v>
      </c>
      <c r="F28" s="90" t="b">
        <v>1</v>
      </c>
      <c r="G28" s="90" t="b">
        <v>1</v>
      </c>
      <c r="H28" s="90" t="b">
        <v>1</v>
      </c>
      <c r="I28" s="90" t="b">
        <v>1</v>
      </c>
      <c r="J28" s="92"/>
      <c r="K28" s="98"/>
      <c r="U28" s="44"/>
    </row>
    <row r="29" spans="1:21" ht="50" outlineLevel="1">
      <c r="A29" s="139"/>
      <c r="B29" s="68" t="s">
        <v>78</v>
      </c>
      <c r="C29" s="11">
        <f t="shared" si="0"/>
        <v>0</v>
      </c>
      <c r="D29" s="54" t="s">
        <v>352</v>
      </c>
      <c r="E29" s="55" t="s">
        <v>353</v>
      </c>
      <c r="F29" s="90" t="b">
        <v>0</v>
      </c>
      <c r="G29" s="90" t="b">
        <v>0</v>
      </c>
      <c r="H29" s="90" t="b">
        <v>0</v>
      </c>
      <c r="I29" s="90" t="b">
        <v>0</v>
      </c>
      <c r="J29" s="98"/>
      <c r="K29" s="98"/>
      <c r="U29" s="44"/>
    </row>
    <row r="30" spans="1:21" ht="12.5" outlineLevel="1">
      <c r="A30" s="32"/>
      <c r="B30" s="32"/>
      <c r="C30" s="32"/>
      <c r="D30" s="32"/>
      <c r="E30" s="32"/>
      <c r="F30" s="32"/>
      <c r="G30" s="32"/>
      <c r="H30" s="32"/>
      <c r="I30" s="32"/>
      <c r="J30" s="32"/>
      <c r="K30" s="32"/>
      <c r="U30" s="44"/>
    </row>
    <row r="31" spans="1:21" ht="75" customHeight="1" outlineLevel="1">
      <c r="A31" s="152" t="s">
        <v>6</v>
      </c>
      <c r="B31" s="127"/>
      <c r="C31" s="33" t="s">
        <v>100</v>
      </c>
      <c r="D31" s="7">
        <f>COUNTIF(L34:L58,TRUE)</f>
        <v>0</v>
      </c>
      <c r="E31" s="7" t="s">
        <v>354</v>
      </c>
      <c r="F31" s="144" t="s">
        <v>102</v>
      </c>
      <c r="G31" s="127"/>
      <c r="H31" s="35">
        <f ca="1">IFERROR(__xludf.DUMMYFUNCTION("COUNTUNIQUE(D5:D29)"),25)</f>
        <v>25</v>
      </c>
      <c r="I31" s="36" t="s">
        <v>103</v>
      </c>
      <c r="J31" s="37"/>
      <c r="K31" s="37">
        <f ca="1">H31/3</f>
        <v>8.3333333333333339</v>
      </c>
      <c r="L31" s="70"/>
      <c r="M31" s="70"/>
      <c r="N31" s="70"/>
      <c r="O31" s="70"/>
      <c r="P31" s="70"/>
      <c r="Q31" s="70"/>
      <c r="R31" s="70"/>
      <c r="S31" s="70"/>
      <c r="T31" s="70"/>
      <c r="U31" s="71"/>
    </row>
    <row r="32" spans="1:21" ht="17.5">
      <c r="A32" s="153" t="s">
        <v>104</v>
      </c>
      <c r="B32" s="154"/>
      <c r="C32" s="38">
        <v>1</v>
      </c>
      <c r="D32" s="1"/>
      <c r="E32" s="39" t="s">
        <v>105</v>
      </c>
      <c r="F32" s="1"/>
      <c r="G32" s="1"/>
      <c r="H32" s="1"/>
      <c r="I32" s="1"/>
      <c r="J32" s="1"/>
      <c r="K32" s="1"/>
      <c r="U32" s="44"/>
    </row>
    <row r="33" spans="1:21" ht="15.5">
      <c r="A33" s="155" t="s">
        <v>9</v>
      </c>
      <c r="B33" s="156"/>
      <c r="C33" s="40" t="s">
        <v>10</v>
      </c>
      <c r="D33" s="41" t="s">
        <v>11</v>
      </c>
      <c r="E33" s="42" t="s">
        <v>12</v>
      </c>
      <c r="F33" s="40" t="s">
        <v>13</v>
      </c>
      <c r="G33" s="40" t="s">
        <v>14</v>
      </c>
      <c r="H33" s="40" t="s">
        <v>5</v>
      </c>
      <c r="I33" s="40" t="s">
        <v>15</v>
      </c>
      <c r="J33" s="40"/>
      <c r="K33" s="40" t="s">
        <v>16</v>
      </c>
      <c r="L33" s="43" t="s">
        <v>106</v>
      </c>
      <c r="U33" s="44"/>
    </row>
    <row r="34" spans="1:21" ht="13">
      <c r="A34" s="145" t="s">
        <v>17</v>
      </c>
      <c r="B34" s="160" t="s">
        <v>44</v>
      </c>
      <c r="C34" s="11">
        <f t="shared" ref="C34:C58" si="1">COUNTIF(F34:I34,TRUE)</f>
        <v>0</v>
      </c>
      <c r="D34" s="1" t="str">
        <f t="shared" ref="D34:I34" si="2">IF($C5&gt;$C$32,D5,"")</f>
        <v/>
      </c>
      <c r="E34" s="45" t="str">
        <f t="shared" si="2"/>
        <v/>
      </c>
      <c r="F34" s="46" t="str">
        <f t="shared" si="2"/>
        <v/>
      </c>
      <c r="G34" s="46" t="str">
        <f t="shared" si="2"/>
        <v/>
      </c>
      <c r="H34" s="46" t="str">
        <f t="shared" si="2"/>
        <v/>
      </c>
      <c r="I34" s="46" t="str">
        <f t="shared" si="2"/>
        <v/>
      </c>
      <c r="J34" s="1"/>
      <c r="K34" s="45" t="str">
        <f t="shared" ref="K34:K58" si="3">IF($C5&gt;$C$32,K5,"")</f>
        <v/>
      </c>
      <c r="L34" s="4" t="b">
        <v>0</v>
      </c>
      <c r="M34" s="1" t="str">
        <f t="shared" ref="M34:U34" si="4">IF($L34=TRUE,C34,"")</f>
        <v/>
      </c>
      <c r="N34" s="1" t="str">
        <f t="shared" si="4"/>
        <v/>
      </c>
      <c r="O34" s="1" t="str">
        <f t="shared" si="4"/>
        <v/>
      </c>
      <c r="P34" s="1" t="str">
        <f t="shared" si="4"/>
        <v/>
      </c>
      <c r="Q34" s="1" t="str">
        <f t="shared" si="4"/>
        <v/>
      </c>
      <c r="R34" s="1" t="str">
        <f t="shared" si="4"/>
        <v/>
      </c>
      <c r="S34" s="1" t="str">
        <f t="shared" si="4"/>
        <v/>
      </c>
      <c r="T34" s="1" t="str">
        <f t="shared" si="4"/>
        <v/>
      </c>
      <c r="U34" s="48" t="str">
        <f t="shared" si="4"/>
        <v/>
      </c>
    </row>
    <row r="35" spans="1:21" ht="13">
      <c r="A35" s="138"/>
      <c r="B35" s="139"/>
      <c r="C35" s="19">
        <f t="shared" si="1"/>
        <v>0</v>
      </c>
      <c r="D35" s="1" t="str">
        <f t="shared" ref="D35:I35" si="5">IF($C6&gt;$C$32,D6,"")</f>
        <v/>
      </c>
      <c r="E35" s="45" t="str">
        <f t="shared" si="5"/>
        <v/>
      </c>
      <c r="F35" s="46" t="str">
        <f t="shared" si="5"/>
        <v/>
      </c>
      <c r="G35" s="46" t="str">
        <f t="shared" si="5"/>
        <v/>
      </c>
      <c r="H35" s="46" t="str">
        <f t="shared" si="5"/>
        <v/>
      </c>
      <c r="I35" s="46" t="str">
        <f t="shared" si="5"/>
        <v/>
      </c>
      <c r="J35" s="1"/>
      <c r="K35" s="45" t="str">
        <f t="shared" si="3"/>
        <v/>
      </c>
      <c r="L35" s="4" t="b">
        <v>0</v>
      </c>
      <c r="M35" s="1" t="str">
        <f t="shared" ref="M35:U35" si="6">IF($L35=TRUE,C35,"")</f>
        <v/>
      </c>
      <c r="N35" s="1" t="str">
        <f t="shared" si="6"/>
        <v/>
      </c>
      <c r="O35" s="1" t="str">
        <f t="shared" si="6"/>
        <v/>
      </c>
      <c r="P35" s="1" t="str">
        <f t="shared" si="6"/>
        <v/>
      </c>
      <c r="Q35" s="1" t="str">
        <f t="shared" si="6"/>
        <v/>
      </c>
      <c r="R35" s="1" t="str">
        <f t="shared" si="6"/>
        <v/>
      </c>
      <c r="S35" s="1" t="str">
        <f t="shared" si="6"/>
        <v/>
      </c>
      <c r="T35" s="1" t="str">
        <f t="shared" si="6"/>
        <v/>
      </c>
      <c r="U35" s="48" t="str">
        <f t="shared" si="6"/>
        <v/>
      </c>
    </row>
    <row r="36" spans="1:21" ht="25">
      <c r="A36" s="138"/>
      <c r="B36" s="162" t="s">
        <v>55</v>
      </c>
      <c r="C36" s="11">
        <f t="shared" si="1"/>
        <v>4</v>
      </c>
      <c r="D36" s="1" t="str">
        <f t="shared" ref="D36:I36" si="7">IF($C7&gt;$C$32,D7,"")</f>
        <v>RF.4.4</v>
      </c>
      <c r="E36" s="45" t="str">
        <f t="shared" si="7"/>
        <v>Read with sufficient accuracy and fluency to support comprehension</v>
      </c>
      <c r="F36" s="46" t="b">
        <f t="shared" si="7"/>
        <v>1</v>
      </c>
      <c r="G36" s="46" t="b">
        <f t="shared" si="7"/>
        <v>1</v>
      </c>
      <c r="H36" s="46" t="b">
        <f t="shared" si="7"/>
        <v>1</v>
      </c>
      <c r="I36" s="46" t="b">
        <f t="shared" si="7"/>
        <v>1</v>
      </c>
      <c r="J36" s="1"/>
      <c r="K36" s="45">
        <f t="shared" si="3"/>
        <v>0</v>
      </c>
      <c r="L36" s="4" t="b">
        <v>0</v>
      </c>
      <c r="M36" s="1" t="str">
        <f t="shared" ref="M36:U36" si="8">IF($L36=TRUE,C36,"")</f>
        <v/>
      </c>
      <c r="N36" s="1" t="str">
        <f t="shared" si="8"/>
        <v/>
      </c>
      <c r="O36" s="1" t="str">
        <f t="shared" si="8"/>
        <v/>
      </c>
      <c r="P36" s="1" t="str">
        <f t="shared" si="8"/>
        <v/>
      </c>
      <c r="Q36" s="1" t="str">
        <f t="shared" si="8"/>
        <v/>
      </c>
      <c r="R36" s="1" t="str">
        <f t="shared" si="8"/>
        <v/>
      </c>
      <c r="S36" s="1" t="str">
        <f t="shared" si="8"/>
        <v/>
      </c>
      <c r="T36" s="1" t="str">
        <f t="shared" si="8"/>
        <v/>
      </c>
      <c r="U36" s="48" t="str">
        <f t="shared" si="8"/>
        <v/>
      </c>
    </row>
    <row r="37" spans="1:21" ht="13">
      <c r="A37" s="138"/>
      <c r="B37" s="138"/>
      <c r="C37" s="11">
        <f t="shared" si="1"/>
        <v>0</v>
      </c>
      <c r="D37" s="1" t="str">
        <f t="shared" ref="D37:I37" si="9">IF($C8&gt;$C$32,D8,"")</f>
        <v/>
      </c>
      <c r="E37" s="45" t="str">
        <f t="shared" si="9"/>
        <v/>
      </c>
      <c r="F37" s="46" t="str">
        <f t="shared" si="9"/>
        <v/>
      </c>
      <c r="G37" s="46" t="str">
        <f t="shared" si="9"/>
        <v/>
      </c>
      <c r="H37" s="46" t="str">
        <f t="shared" si="9"/>
        <v/>
      </c>
      <c r="I37" s="46" t="str">
        <f t="shared" si="9"/>
        <v/>
      </c>
      <c r="J37" s="1"/>
      <c r="K37" s="45" t="str">
        <f t="shared" si="3"/>
        <v/>
      </c>
      <c r="L37" s="4" t="b">
        <v>0</v>
      </c>
      <c r="M37" s="1" t="str">
        <f t="shared" ref="M37:U37" si="10">IF($L37=TRUE,C37,"")</f>
        <v/>
      </c>
      <c r="N37" s="1" t="str">
        <f t="shared" si="10"/>
        <v/>
      </c>
      <c r="O37" s="1" t="str">
        <f t="shared" si="10"/>
        <v/>
      </c>
      <c r="P37" s="1" t="str">
        <f t="shared" si="10"/>
        <v/>
      </c>
      <c r="Q37" s="1" t="str">
        <f t="shared" si="10"/>
        <v/>
      </c>
      <c r="R37" s="1" t="str">
        <f t="shared" si="10"/>
        <v/>
      </c>
      <c r="S37" s="1" t="str">
        <f t="shared" si="10"/>
        <v/>
      </c>
      <c r="T37" s="1" t="str">
        <f t="shared" si="10"/>
        <v/>
      </c>
      <c r="U37" s="48" t="str">
        <f t="shared" si="10"/>
        <v/>
      </c>
    </row>
    <row r="38" spans="1:21" ht="13">
      <c r="A38" s="138"/>
      <c r="B38" s="138"/>
      <c r="C38" s="11">
        <f t="shared" si="1"/>
        <v>0</v>
      </c>
      <c r="D38" s="1" t="str">
        <f t="shared" ref="D38:I38" si="11">IF($C9&gt;$C$32,D9,"")</f>
        <v/>
      </c>
      <c r="E38" s="45" t="str">
        <f t="shared" si="11"/>
        <v/>
      </c>
      <c r="F38" s="46" t="str">
        <f t="shared" si="11"/>
        <v/>
      </c>
      <c r="G38" s="46" t="str">
        <f t="shared" si="11"/>
        <v/>
      </c>
      <c r="H38" s="46" t="str">
        <f t="shared" si="11"/>
        <v/>
      </c>
      <c r="I38" s="46" t="str">
        <f t="shared" si="11"/>
        <v/>
      </c>
      <c r="J38" s="1"/>
      <c r="K38" s="45" t="str">
        <f t="shared" si="3"/>
        <v/>
      </c>
      <c r="L38" t="b">
        <v>0</v>
      </c>
      <c r="M38" s="1" t="str">
        <f t="shared" ref="M38:U38" si="12">IF($L38=TRUE,C38,"")</f>
        <v/>
      </c>
      <c r="N38" s="1" t="str">
        <f t="shared" si="12"/>
        <v/>
      </c>
      <c r="O38" s="1" t="str">
        <f t="shared" si="12"/>
        <v/>
      </c>
      <c r="P38" s="1" t="str">
        <f t="shared" si="12"/>
        <v/>
      </c>
      <c r="Q38" s="1" t="str">
        <f t="shared" si="12"/>
        <v/>
      </c>
      <c r="R38" s="1" t="str">
        <f t="shared" si="12"/>
        <v/>
      </c>
      <c r="S38" s="1" t="str">
        <f t="shared" si="12"/>
        <v/>
      </c>
      <c r="T38" s="1" t="str">
        <f t="shared" si="12"/>
        <v/>
      </c>
      <c r="U38" s="48" t="str">
        <f t="shared" si="12"/>
        <v/>
      </c>
    </row>
    <row r="39" spans="1:21" ht="13">
      <c r="A39" s="139"/>
      <c r="B39" s="139"/>
      <c r="C39" s="19">
        <f t="shared" si="1"/>
        <v>0</v>
      </c>
      <c r="D39" s="1" t="str">
        <f t="shared" ref="D39:I39" si="13">IF($C10&gt;$C$32,D10,"")</f>
        <v/>
      </c>
      <c r="E39" s="45" t="str">
        <f t="shared" si="13"/>
        <v/>
      </c>
      <c r="F39" s="46" t="str">
        <f t="shared" si="13"/>
        <v/>
      </c>
      <c r="G39" s="46" t="str">
        <f t="shared" si="13"/>
        <v/>
      </c>
      <c r="H39" s="46" t="str">
        <f t="shared" si="13"/>
        <v/>
      </c>
      <c r="I39" s="46" t="str">
        <f t="shared" si="13"/>
        <v/>
      </c>
      <c r="J39" s="1"/>
      <c r="K39" s="45" t="str">
        <f t="shared" si="3"/>
        <v/>
      </c>
      <c r="L39" t="b">
        <v>0</v>
      </c>
      <c r="M39" s="1" t="str">
        <f t="shared" ref="M39:U39" si="14">IF($L39=TRUE,C39,"")</f>
        <v/>
      </c>
      <c r="N39" s="1" t="str">
        <f t="shared" si="14"/>
        <v/>
      </c>
      <c r="O39" s="1" t="str">
        <f t="shared" si="14"/>
        <v/>
      </c>
      <c r="P39" s="1" t="str">
        <f t="shared" si="14"/>
        <v/>
      </c>
      <c r="Q39" s="1" t="str">
        <f t="shared" si="14"/>
        <v/>
      </c>
      <c r="R39" s="1" t="str">
        <f t="shared" si="14"/>
        <v/>
      </c>
      <c r="S39" s="1" t="str">
        <f t="shared" si="14"/>
        <v/>
      </c>
      <c r="T39" s="1" t="str">
        <f t="shared" si="14"/>
        <v/>
      </c>
      <c r="U39" s="48" t="str">
        <f t="shared" si="14"/>
        <v/>
      </c>
    </row>
    <row r="40" spans="1:21" ht="37.5">
      <c r="A40" s="146" t="s">
        <v>58</v>
      </c>
      <c r="B40" s="158" t="s">
        <v>59</v>
      </c>
      <c r="C40" s="11">
        <f t="shared" si="1"/>
        <v>4</v>
      </c>
      <c r="D40" s="1" t="str">
        <f t="shared" ref="D40:I40" si="15">IF($C11&gt;$C$32,D11,"")</f>
        <v>RL.4.1</v>
      </c>
      <c r="E40" s="45" t="str">
        <f t="shared" si="15"/>
        <v>Refer to details and examples in a text when explaining what the text says explicitly and when drawing inferences from the text.</v>
      </c>
      <c r="F40" s="46" t="b">
        <f t="shared" si="15"/>
        <v>1</v>
      </c>
      <c r="G40" s="46" t="b">
        <f t="shared" si="15"/>
        <v>1</v>
      </c>
      <c r="H40" s="46" t="b">
        <f t="shared" si="15"/>
        <v>1</v>
      </c>
      <c r="I40" s="46" t="b">
        <f t="shared" si="15"/>
        <v>1</v>
      </c>
      <c r="J40" s="1"/>
      <c r="K40" s="45">
        <f t="shared" si="3"/>
        <v>0</v>
      </c>
      <c r="L40" s="4" t="b">
        <v>0</v>
      </c>
      <c r="M40" s="1" t="str">
        <f t="shared" ref="M40:U40" si="16">IF($L40=TRUE,C40,"")</f>
        <v/>
      </c>
      <c r="N40" s="1" t="str">
        <f t="shared" si="16"/>
        <v/>
      </c>
      <c r="O40" s="1" t="str">
        <f t="shared" si="16"/>
        <v/>
      </c>
      <c r="P40" s="1" t="str">
        <f t="shared" si="16"/>
        <v/>
      </c>
      <c r="Q40" s="1" t="str">
        <f t="shared" si="16"/>
        <v/>
      </c>
      <c r="R40" s="1" t="str">
        <f t="shared" si="16"/>
        <v/>
      </c>
      <c r="S40" s="1" t="str">
        <f t="shared" si="16"/>
        <v/>
      </c>
      <c r="T40" s="1" t="str">
        <f t="shared" si="16"/>
        <v/>
      </c>
      <c r="U40" s="48" t="str">
        <f t="shared" si="16"/>
        <v/>
      </c>
    </row>
    <row r="41" spans="1:21" ht="25">
      <c r="A41" s="138"/>
      <c r="B41" s="138"/>
      <c r="C41" s="11">
        <f t="shared" si="1"/>
        <v>4</v>
      </c>
      <c r="D41" s="1" t="str">
        <f t="shared" ref="D41:I41" si="17">IF($C12&gt;$C$32,D12,"")</f>
        <v>RL.4.2</v>
      </c>
      <c r="E41" s="45" t="str">
        <f t="shared" si="17"/>
        <v>Determine a theme of a story, drama, or poem from details in the text; summarize the text.</v>
      </c>
      <c r="F41" s="46" t="b">
        <f t="shared" si="17"/>
        <v>1</v>
      </c>
      <c r="G41" s="46" t="b">
        <f t="shared" si="17"/>
        <v>1</v>
      </c>
      <c r="H41" s="46" t="b">
        <f t="shared" si="17"/>
        <v>1</v>
      </c>
      <c r="I41" s="46" t="b">
        <f t="shared" si="17"/>
        <v>1</v>
      </c>
      <c r="J41" s="1"/>
      <c r="K41" s="45">
        <f t="shared" si="3"/>
        <v>0</v>
      </c>
      <c r="L41" s="4" t="b">
        <v>0</v>
      </c>
      <c r="M41" s="1" t="str">
        <f t="shared" ref="M41:U41" si="18">IF($L41=TRUE,C41,"")</f>
        <v/>
      </c>
      <c r="N41" s="1" t="str">
        <f t="shared" si="18"/>
        <v/>
      </c>
      <c r="O41" s="1" t="str">
        <f t="shared" si="18"/>
        <v/>
      </c>
      <c r="P41" s="1" t="str">
        <f t="shared" si="18"/>
        <v/>
      </c>
      <c r="Q41" s="1" t="str">
        <f t="shared" si="18"/>
        <v/>
      </c>
      <c r="R41" s="1" t="str">
        <f t="shared" si="18"/>
        <v/>
      </c>
      <c r="S41" s="1" t="str">
        <f t="shared" si="18"/>
        <v/>
      </c>
      <c r="T41" s="1" t="str">
        <f t="shared" si="18"/>
        <v/>
      </c>
      <c r="U41" s="48" t="str">
        <f t="shared" si="18"/>
        <v/>
      </c>
    </row>
    <row r="42" spans="1:21" ht="37.5">
      <c r="A42" s="138"/>
      <c r="B42" s="139"/>
      <c r="C42" s="19">
        <f t="shared" si="1"/>
        <v>4</v>
      </c>
      <c r="D42" s="1" t="str">
        <f t="shared" ref="D42:I42" si="19">IF($C13&gt;$C$32,D13,"")</f>
        <v>RL.4.3</v>
      </c>
      <c r="E42" s="45" t="str">
        <f t="shared" si="19"/>
        <v>Describe in depth a character, setting, or event in a story or drama, drawing on specific details in the text (e.g., a character’s thoughts, words, or actions).</v>
      </c>
      <c r="F42" s="46" t="b">
        <f t="shared" si="19"/>
        <v>1</v>
      </c>
      <c r="G42" s="46" t="b">
        <f t="shared" si="19"/>
        <v>1</v>
      </c>
      <c r="H42" s="46" t="b">
        <f t="shared" si="19"/>
        <v>1</v>
      </c>
      <c r="I42" s="46" t="b">
        <f t="shared" si="19"/>
        <v>1</v>
      </c>
      <c r="J42" s="1"/>
      <c r="K42" s="45">
        <f t="shared" si="3"/>
        <v>0</v>
      </c>
      <c r="L42" s="4" t="b">
        <v>0</v>
      </c>
      <c r="M42" s="1" t="str">
        <f t="shared" ref="M42:U42" si="20">IF($L42=TRUE,C42,"")</f>
        <v/>
      </c>
      <c r="N42" s="1" t="str">
        <f t="shared" si="20"/>
        <v/>
      </c>
      <c r="O42" s="1" t="str">
        <f t="shared" si="20"/>
        <v/>
      </c>
      <c r="P42" s="1" t="str">
        <f t="shared" si="20"/>
        <v/>
      </c>
      <c r="Q42" s="1" t="str">
        <f t="shared" si="20"/>
        <v/>
      </c>
      <c r="R42" s="1" t="str">
        <f t="shared" si="20"/>
        <v/>
      </c>
      <c r="S42" s="1" t="str">
        <f t="shared" si="20"/>
        <v/>
      </c>
      <c r="T42" s="1" t="str">
        <f t="shared" si="20"/>
        <v/>
      </c>
      <c r="U42" s="48" t="str">
        <f t="shared" si="20"/>
        <v/>
      </c>
    </row>
    <row r="43" spans="1:21" ht="13">
      <c r="A43" s="138"/>
      <c r="B43" s="169" t="s">
        <v>66</v>
      </c>
      <c r="C43" s="11">
        <f t="shared" si="1"/>
        <v>0</v>
      </c>
      <c r="D43" s="1" t="str">
        <f t="shared" ref="D43:I43" si="21">IF($C14&gt;$C$32,D14,"")</f>
        <v/>
      </c>
      <c r="E43" s="45" t="str">
        <f t="shared" si="21"/>
        <v/>
      </c>
      <c r="F43" s="46" t="str">
        <f t="shared" si="21"/>
        <v/>
      </c>
      <c r="G43" s="46" t="str">
        <f t="shared" si="21"/>
        <v/>
      </c>
      <c r="H43" s="46" t="str">
        <f t="shared" si="21"/>
        <v/>
      </c>
      <c r="I43" s="46" t="str">
        <f t="shared" si="21"/>
        <v/>
      </c>
      <c r="J43" s="1"/>
      <c r="K43" s="45" t="str">
        <f t="shared" si="3"/>
        <v/>
      </c>
      <c r="L43" s="4" t="b">
        <v>0</v>
      </c>
      <c r="M43" s="1" t="str">
        <f t="shared" ref="M43:U43" si="22">IF($L43=TRUE,C43,"")</f>
        <v/>
      </c>
      <c r="N43" s="1" t="str">
        <f t="shared" si="22"/>
        <v/>
      </c>
      <c r="O43" s="1" t="str">
        <f t="shared" si="22"/>
        <v/>
      </c>
      <c r="P43" s="1" t="str">
        <f t="shared" si="22"/>
        <v/>
      </c>
      <c r="Q43" s="1" t="str">
        <f t="shared" si="22"/>
        <v/>
      </c>
      <c r="R43" s="1" t="str">
        <f t="shared" si="22"/>
        <v/>
      </c>
      <c r="S43" s="1" t="str">
        <f t="shared" si="22"/>
        <v/>
      </c>
      <c r="T43" s="1" t="str">
        <f t="shared" si="22"/>
        <v/>
      </c>
      <c r="U43" s="48" t="str">
        <f t="shared" si="22"/>
        <v/>
      </c>
    </row>
    <row r="44" spans="1:21" ht="13">
      <c r="A44" s="138"/>
      <c r="B44" s="138"/>
      <c r="C44" s="11">
        <f t="shared" si="1"/>
        <v>0</v>
      </c>
      <c r="D44" s="1" t="str">
        <f t="shared" ref="D44:I44" si="23">IF($C15&gt;$C$32,D15,"")</f>
        <v/>
      </c>
      <c r="E44" s="45" t="str">
        <f t="shared" si="23"/>
        <v/>
      </c>
      <c r="F44" s="46" t="str">
        <f t="shared" si="23"/>
        <v/>
      </c>
      <c r="G44" s="46" t="str">
        <f t="shared" si="23"/>
        <v/>
      </c>
      <c r="H44" s="46" t="str">
        <f t="shared" si="23"/>
        <v/>
      </c>
      <c r="I44" s="46" t="str">
        <f t="shared" si="23"/>
        <v/>
      </c>
      <c r="J44" s="1"/>
      <c r="K44" s="45" t="str">
        <f t="shared" si="3"/>
        <v/>
      </c>
      <c r="L44" s="4" t="b">
        <v>0</v>
      </c>
      <c r="M44" s="1" t="str">
        <f t="shared" ref="M44:U44" si="24">IF($L44=TRUE,C44,"")</f>
        <v/>
      </c>
      <c r="N44" s="1" t="str">
        <f t="shared" si="24"/>
        <v/>
      </c>
      <c r="O44" s="1" t="str">
        <f t="shared" si="24"/>
        <v/>
      </c>
      <c r="P44" s="1" t="str">
        <f t="shared" si="24"/>
        <v/>
      </c>
      <c r="Q44" s="1" t="str">
        <f t="shared" si="24"/>
        <v/>
      </c>
      <c r="R44" s="1" t="str">
        <f t="shared" si="24"/>
        <v/>
      </c>
      <c r="S44" s="1" t="str">
        <f t="shared" si="24"/>
        <v/>
      </c>
      <c r="T44" s="1" t="str">
        <f t="shared" si="24"/>
        <v/>
      </c>
      <c r="U44" s="48" t="str">
        <f t="shared" si="24"/>
        <v/>
      </c>
    </row>
    <row r="45" spans="1:21" ht="37.5">
      <c r="A45" s="138"/>
      <c r="B45" s="139"/>
      <c r="C45" s="19">
        <f t="shared" si="1"/>
        <v>3</v>
      </c>
      <c r="D45" s="1" t="str">
        <f t="shared" ref="D45:I45" si="25">IF($C16&gt;$C$32,D16,"")</f>
        <v>RL.4.6</v>
      </c>
      <c r="E45" s="45" t="str">
        <f t="shared" si="25"/>
        <v>Compare and contrast the point of view from which different stories are narrated, including the difference between first- and third-person narrations.</v>
      </c>
      <c r="F45" s="46" t="b">
        <f t="shared" si="25"/>
        <v>1</v>
      </c>
      <c r="G45" s="46" t="b">
        <f t="shared" si="25"/>
        <v>1</v>
      </c>
      <c r="H45" s="46" t="b">
        <f t="shared" si="25"/>
        <v>1</v>
      </c>
      <c r="I45" s="46" t="b">
        <f t="shared" si="25"/>
        <v>0</v>
      </c>
      <c r="J45" s="1"/>
      <c r="K45" s="45">
        <f t="shared" si="3"/>
        <v>0</v>
      </c>
      <c r="L45" t="b">
        <v>0</v>
      </c>
      <c r="M45" s="1" t="str">
        <f t="shared" ref="M45:U45" si="26">IF($L45=TRUE,C45,"")</f>
        <v/>
      </c>
      <c r="N45" s="1" t="str">
        <f t="shared" si="26"/>
        <v/>
      </c>
      <c r="O45" s="1" t="str">
        <f t="shared" si="26"/>
        <v/>
      </c>
      <c r="P45" s="1" t="str">
        <f t="shared" si="26"/>
        <v/>
      </c>
      <c r="Q45" s="1" t="str">
        <f t="shared" si="26"/>
        <v/>
      </c>
      <c r="R45" s="1" t="str">
        <f t="shared" si="26"/>
        <v/>
      </c>
      <c r="S45" s="1" t="str">
        <f t="shared" si="26"/>
        <v/>
      </c>
      <c r="T45" s="1" t="str">
        <f t="shared" si="26"/>
        <v/>
      </c>
      <c r="U45" s="48" t="str">
        <f t="shared" si="26"/>
        <v/>
      </c>
    </row>
    <row r="46" spans="1:21" ht="13">
      <c r="A46" s="138"/>
      <c r="B46" s="170" t="s">
        <v>73</v>
      </c>
      <c r="C46" s="11">
        <f t="shared" si="1"/>
        <v>0</v>
      </c>
      <c r="D46" s="1" t="str">
        <f t="shared" ref="D46:I46" si="27">IF($C17&gt;$C$32,D17,"")</f>
        <v/>
      </c>
      <c r="E46" s="45" t="str">
        <f t="shared" si="27"/>
        <v/>
      </c>
      <c r="F46" s="46" t="str">
        <f t="shared" si="27"/>
        <v/>
      </c>
      <c r="G46" s="46" t="str">
        <f t="shared" si="27"/>
        <v/>
      </c>
      <c r="H46" s="46" t="str">
        <f t="shared" si="27"/>
        <v/>
      </c>
      <c r="I46" s="46" t="str">
        <f t="shared" si="27"/>
        <v/>
      </c>
      <c r="J46" s="1"/>
      <c r="K46" s="45" t="str">
        <f t="shared" si="3"/>
        <v/>
      </c>
      <c r="L46" t="b">
        <v>0</v>
      </c>
      <c r="M46" s="1" t="str">
        <f t="shared" ref="M46:U46" si="28">IF($L46=TRUE,C46,"")</f>
        <v/>
      </c>
      <c r="N46" s="1" t="str">
        <f t="shared" si="28"/>
        <v/>
      </c>
      <c r="O46" s="1" t="str">
        <f t="shared" si="28"/>
        <v/>
      </c>
      <c r="P46" s="1" t="str">
        <f t="shared" si="28"/>
        <v/>
      </c>
      <c r="Q46" s="1" t="str">
        <f t="shared" si="28"/>
        <v/>
      </c>
      <c r="R46" s="1" t="str">
        <f t="shared" si="28"/>
        <v/>
      </c>
      <c r="S46" s="1" t="str">
        <f t="shared" si="28"/>
        <v/>
      </c>
      <c r="T46" s="1" t="str">
        <f t="shared" si="28"/>
        <v/>
      </c>
      <c r="U46" s="48" t="str">
        <f t="shared" si="28"/>
        <v/>
      </c>
    </row>
    <row r="47" spans="1:21" ht="50">
      <c r="A47" s="138"/>
      <c r="B47" s="139"/>
      <c r="C47" s="19">
        <f t="shared" si="1"/>
        <v>3</v>
      </c>
      <c r="D47" s="1" t="str">
        <f t="shared" ref="D47:I47" si="29">IF($C18&gt;$C$32,D18,"")</f>
        <v>RL.4.9</v>
      </c>
      <c r="E47" s="45" t="str">
        <f t="shared" si="29"/>
        <v>Compare and contrast the treatment of similar themes and topics (e.g., opposition of good and evil) and patterns of events (e.g., the quest) in stories, myths, and traditional literature from different cultures.</v>
      </c>
      <c r="F47" s="46" t="b">
        <f t="shared" si="29"/>
        <v>1</v>
      </c>
      <c r="G47" s="46" t="b">
        <f t="shared" si="29"/>
        <v>1</v>
      </c>
      <c r="H47" s="46" t="b">
        <f t="shared" si="29"/>
        <v>0</v>
      </c>
      <c r="I47" s="46" t="b">
        <f t="shared" si="29"/>
        <v>1</v>
      </c>
      <c r="J47" s="1"/>
      <c r="K47" s="45">
        <f t="shared" si="3"/>
        <v>0</v>
      </c>
      <c r="L47" s="4" t="b">
        <v>0</v>
      </c>
      <c r="M47" s="1" t="str">
        <f t="shared" ref="M47:U47" si="30">IF($L47=TRUE,C47,"")</f>
        <v/>
      </c>
      <c r="N47" s="1" t="str">
        <f t="shared" si="30"/>
        <v/>
      </c>
      <c r="O47" s="1" t="str">
        <f t="shared" si="30"/>
        <v/>
      </c>
      <c r="P47" s="1" t="str">
        <f t="shared" si="30"/>
        <v/>
      </c>
      <c r="Q47" s="1" t="str">
        <f t="shared" si="30"/>
        <v/>
      </c>
      <c r="R47" s="1" t="str">
        <f t="shared" si="30"/>
        <v/>
      </c>
      <c r="S47" s="1" t="str">
        <f t="shared" si="30"/>
        <v/>
      </c>
      <c r="T47" s="1" t="str">
        <f t="shared" si="30"/>
        <v/>
      </c>
      <c r="U47" s="48" t="str">
        <f t="shared" si="30"/>
        <v/>
      </c>
    </row>
    <row r="48" spans="1:21" ht="46">
      <c r="A48" s="138"/>
      <c r="B48" s="66" t="s">
        <v>78</v>
      </c>
      <c r="C48" s="19">
        <f t="shared" si="1"/>
        <v>0</v>
      </c>
      <c r="D48" s="1" t="str">
        <f t="shared" ref="D48:I48" si="31">IF($C19&gt;$C$32,D19,"")</f>
        <v/>
      </c>
      <c r="E48" s="45" t="str">
        <f t="shared" si="31"/>
        <v/>
      </c>
      <c r="F48" s="46" t="str">
        <f t="shared" si="31"/>
        <v/>
      </c>
      <c r="G48" s="46" t="str">
        <f t="shared" si="31"/>
        <v/>
      </c>
      <c r="H48" s="46" t="str">
        <f t="shared" si="31"/>
        <v/>
      </c>
      <c r="I48" s="46" t="str">
        <f t="shared" si="31"/>
        <v/>
      </c>
      <c r="J48" s="1"/>
      <c r="K48" s="45" t="str">
        <f t="shared" si="3"/>
        <v/>
      </c>
      <c r="L48" s="4" t="b">
        <v>0</v>
      </c>
      <c r="M48" s="1" t="str">
        <f t="shared" ref="M48:U48" si="32">IF($L48=TRUE,C48,"")</f>
        <v/>
      </c>
      <c r="N48" s="1" t="str">
        <f t="shared" si="32"/>
        <v/>
      </c>
      <c r="O48" s="1" t="str">
        <f t="shared" si="32"/>
        <v/>
      </c>
      <c r="P48" s="1" t="str">
        <f t="shared" si="32"/>
        <v/>
      </c>
      <c r="Q48" s="1" t="str">
        <f t="shared" si="32"/>
        <v/>
      </c>
      <c r="R48" s="1" t="str">
        <f t="shared" si="32"/>
        <v/>
      </c>
      <c r="S48" s="1" t="str">
        <f t="shared" si="32"/>
        <v/>
      </c>
      <c r="T48" s="1" t="str">
        <f t="shared" si="32"/>
        <v/>
      </c>
      <c r="U48" s="48" t="str">
        <f t="shared" si="32"/>
        <v/>
      </c>
    </row>
    <row r="49" spans="1:21" ht="37.5">
      <c r="A49" s="139"/>
      <c r="B49" s="163" t="s">
        <v>59</v>
      </c>
      <c r="C49" s="11">
        <f t="shared" si="1"/>
        <v>4</v>
      </c>
      <c r="D49" s="1" t="str">
        <f t="shared" ref="D49:I49" si="33">IF($C20&gt;$C$32,D20,"")</f>
        <v>RI.4.1</v>
      </c>
      <c r="E49" s="45" t="str">
        <f t="shared" si="33"/>
        <v>Refer to details and examples in a text when explaining what the text says explicitly and when drawing inferences from the text.</v>
      </c>
      <c r="F49" s="46" t="b">
        <f t="shared" si="33"/>
        <v>1</v>
      </c>
      <c r="G49" s="46" t="b">
        <f t="shared" si="33"/>
        <v>1</v>
      </c>
      <c r="H49" s="46" t="b">
        <f t="shared" si="33"/>
        <v>1</v>
      </c>
      <c r="I49" s="46" t="b">
        <f t="shared" si="33"/>
        <v>1</v>
      </c>
      <c r="J49" s="1"/>
      <c r="K49" s="45">
        <f t="shared" si="3"/>
        <v>0</v>
      </c>
      <c r="L49" s="4" t="b">
        <v>0</v>
      </c>
      <c r="M49" s="1" t="str">
        <f t="shared" ref="M49:U49" si="34">IF($L49=TRUE,C49,"")</f>
        <v/>
      </c>
      <c r="N49" s="1" t="str">
        <f t="shared" si="34"/>
        <v/>
      </c>
      <c r="O49" s="1" t="str">
        <f t="shared" si="34"/>
        <v/>
      </c>
      <c r="P49" s="1" t="str">
        <f t="shared" si="34"/>
        <v/>
      </c>
      <c r="Q49" s="1" t="str">
        <f t="shared" si="34"/>
        <v/>
      </c>
      <c r="R49" s="1" t="str">
        <f t="shared" si="34"/>
        <v/>
      </c>
      <c r="S49" s="1" t="str">
        <f t="shared" si="34"/>
        <v/>
      </c>
      <c r="T49" s="1" t="str">
        <f t="shared" si="34"/>
        <v/>
      </c>
      <c r="U49" s="48" t="str">
        <f t="shared" si="34"/>
        <v/>
      </c>
    </row>
    <row r="50" spans="1:21" ht="25">
      <c r="A50" s="150" t="s">
        <v>81</v>
      </c>
      <c r="B50" s="138"/>
      <c r="C50" s="11">
        <f t="shared" si="1"/>
        <v>4</v>
      </c>
      <c r="D50" s="1" t="str">
        <f t="shared" ref="D50:I50" si="35">IF($C21&gt;$C$32,D21,"")</f>
        <v>RI.4.2</v>
      </c>
      <c r="E50" s="45" t="str">
        <f t="shared" si="35"/>
        <v>Determine the main idea of a text and explain how it is supported by key details; summarize the text.</v>
      </c>
      <c r="F50" s="46" t="b">
        <f t="shared" si="35"/>
        <v>1</v>
      </c>
      <c r="G50" s="46" t="b">
        <f t="shared" si="35"/>
        <v>1</v>
      </c>
      <c r="H50" s="46" t="b">
        <f t="shared" si="35"/>
        <v>1</v>
      </c>
      <c r="I50" s="46" t="b">
        <f t="shared" si="35"/>
        <v>1</v>
      </c>
      <c r="J50" s="1"/>
      <c r="K50" s="45">
        <f t="shared" si="3"/>
        <v>0</v>
      </c>
      <c r="L50" s="4" t="b">
        <v>0</v>
      </c>
      <c r="M50" s="1" t="str">
        <f t="shared" ref="M50:U50" si="36">IF($L50=TRUE,C50,"")</f>
        <v/>
      </c>
      <c r="N50" s="1" t="str">
        <f t="shared" si="36"/>
        <v/>
      </c>
      <c r="O50" s="1" t="str">
        <f t="shared" si="36"/>
        <v/>
      </c>
      <c r="P50" s="1" t="str">
        <f t="shared" si="36"/>
        <v/>
      </c>
      <c r="Q50" s="1" t="str">
        <f t="shared" si="36"/>
        <v/>
      </c>
      <c r="R50" s="1" t="str">
        <f t="shared" si="36"/>
        <v/>
      </c>
      <c r="S50" s="1" t="str">
        <f t="shared" si="36"/>
        <v/>
      </c>
      <c r="T50" s="1" t="str">
        <f t="shared" si="36"/>
        <v/>
      </c>
      <c r="U50" s="48" t="str">
        <f t="shared" si="36"/>
        <v/>
      </c>
    </row>
    <row r="51" spans="1:21" ht="37.5">
      <c r="A51" s="138"/>
      <c r="B51" s="139"/>
      <c r="C51" s="19">
        <f t="shared" si="1"/>
        <v>4</v>
      </c>
      <c r="D51" s="1" t="str">
        <f t="shared" ref="D51:I51" si="37">IF($C22&gt;$C$32,D22,"")</f>
        <v>RI.4.3</v>
      </c>
      <c r="E51" s="45" t="str">
        <f t="shared" si="37"/>
        <v>Explain events, procedures, ideas, or concepts in a historical, scientific, or technical text, including what happened and why, based on specific information in the text.</v>
      </c>
      <c r="F51" s="46" t="b">
        <f t="shared" si="37"/>
        <v>1</v>
      </c>
      <c r="G51" s="46" t="b">
        <f t="shared" si="37"/>
        <v>1</v>
      </c>
      <c r="H51" s="46" t="b">
        <f t="shared" si="37"/>
        <v>1</v>
      </c>
      <c r="I51" s="46" t="b">
        <f t="shared" si="37"/>
        <v>1</v>
      </c>
      <c r="J51" s="1"/>
      <c r="K51" s="45">
        <f t="shared" si="3"/>
        <v>0</v>
      </c>
      <c r="L51" s="4" t="b">
        <v>0</v>
      </c>
      <c r="M51" s="1" t="str">
        <f t="shared" ref="M51:U51" si="38">IF($L51=TRUE,C51,"")</f>
        <v/>
      </c>
      <c r="N51" s="1" t="str">
        <f t="shared" si="38"/>
        <v/>
      </c>
      <c r="O51" s="1" t="str">
        <f t="shared" si="38"/>
        <v/>
      </c>
      <c r="P51" s="1" t="str">
        <f t="shared" si="38"/>
        <v/>
      </c>
      <c r="Q51" s="1" t="str">
        <f t="shared" si="38"/>
        <v/>
      </c>
      <c r="R51" s="1" t="str">
        <f t="shared" si="38"/>
        <v/>
      </c>
      <c r="S51" s="1" t="str">
        <f t="shared" si="38"/>
        <v/>
      </c>
      <c r="T51" s="1" t="str">
        <f t="shared" si="38"/>
        <v/>
      </c>
      <c r="U51" s="48" t="str">
        <f t="shared" si="38"/>
        <v/>
      </c>
    </row>
    <row r="52" spans="1:21" ht="13">
      <c r="A52" s="138"/>
      <c r="B52" s="166" t="s">
        <v>66</v>
      </c>
      <c r="C52" s="11">
        <f t="shared" si="1"/>
        <v>0</v>
      </c>
      <c r="D52" s="1" t="str">
        <f t="shared" ref="D52:I52" si="39">IF($C23&gt;$C$32,D23,"")</f>
        <v/>
      </c>
      <c r="E52" s="45" t="str">
        <f t="shared" si="39"/>
        <v/>
      </c>
      <c r="F52" s="46" t="str">
        <f t="shared" si="39"/>
        <v/>
      </c>
      <c r="G52" s="46" t="str">
        <f t="shared" si="39"/>
        <v/>
      </c>
      <c r="H52" s="46" t="str">
        <f t="shared" si="39"/>
        <v/>
      </c>
      <c r="I52" s="46" t="str">
        <f t="shared" si="39"/>
        <v/>
      </c>
      <c r="J52" s="1"/>
      <c r="K52" s="45" t="str">
        <f t="shared" si="3"/>
        <v/>
      </c>
      <c r="L52" s="4" t="b">
        <v>0</v>
      </c>
      <c r="M52" s="1" t="str">
        <f t="shared" ref="M52:U52" si="40">IF($L52=TRUE,C52,"")</f>
        <v/>
      </c>
      <c r="N52" s="1" t="str">
        <f t="shared" si="40"/>
        <v/>
      </c>
      <c r="O52" s="1" t="str">
        <f t="shared" si="40"/>
        <v/>
      </c>
      <c r="P52" s="1" t="str">
        <f t="shared" si="40"/>
        <v/>
      </c>
      <c r="Q52" s="1" t="str">
        <f t="shared" si="40"/>
        <v/>
      </c>
      <c r="R52" s="1" t="str">
        <f t="shared" si="40"/>
        <v/>
      </c>
      <c r="S52" s="1" t="str">
        <f t="shared" si="40"/>
        <v/>
      </c>
      <c r="T52" s="1" t="str">
        <f t="shared" si="40"/>
        <v/>
      </c>
      <c r="U52" s="48" t="str">
        <f t="shared" si="40"/>
        <v/>
      </c>
    </row>
    <row r="53" spans="1:21" ht="37.5">
      <c r="A53" s="138"/>
      <c r="B53" s="138"/>
      <c r="C53" s="11">
        <f t="shared" si="1"/>
        <v>4</v>
      </c>
      <c r="D53" s="1" t="str">
        <f t="shared" ref="D53:I53" si="41">IF($C24&gt;$C$32,D24,"")</f>
        <v>RI.4.5</v>
      </c>
      <c r="E53" s="45" t="str">
        <f t="shared" si="41"/>
        <v>Describe the overall structure (e.g., chronology, comparison, cause/effect, problem/solution) of events, ideas, concepts, or information in a text or part of a text.</v>
      </c>
      <c r="F53" s="46" t="b">
        <f t="shared" si="41"/>
        <v>1</v>
      </c>
      <c r="G53" s="46" t="b">
        <f t="shared" si="41"/>
        <v>1</v>
      </c>
      <c r="H53" s="46" t="b">
        <f t="shared" si="41"/>
        <v>1</v>
      </c>
      <c r="I53" s="46" t="b">
        <f t="shared" si="41"/>
        <v>1</v>
      </c>
      <c r="J53" s="1"/>
      <c r="K53" s="45">
        <f t="shared" si="3"/>
        <v>0</v>
      </c>
      <c r="L53" s="4" t="b">
        <v>0</v>
      </c>
      <c r="M53" s="1" t="str">
        <f t="shared" ref="M53:U53" si="42">IF($L53=TRUE,C53,"")</f>
        <v/>
      </c>
      <c r="N53" s="1" t="str">
        <f t="shared" si="42"/>
        <v/>
      </c>
      <c r="O53" s="1" t="str">
        <f t="shared" si="42"/>
        <v/>
      </c>
      <c r="P53" s="1" t="str">
        <f t="shared" si="42"/>
        <v/>
      </c>
      <c r="Q53" s="1" t="str">
        <f t="shared" si="42"/>
        <v/>
      </c>
      <c r="R53" s="1" t="str">
        <f t="shared" si="42"/>
        <v/>
      </c>
      <c r="S53" s="1" t="str">
        <f t="shared" si="42"/>
        <v/>
      </c>
      <c r="T53" s="1" t="str">
        <f t="shared" si="42"/>
        <v/>
      </c>
      <c r="U53" s="48" t="str">
        <f t="shared" si="42"/>
        <v/>
      </c>
    </row>
    <row r="54" spans="1:21" ht="37.5">
      <c r="A54" s="138"/>
      <c r="B54" s="139"/>
      <c r="C54" s="19">
        <f t="shared" si="1"/>
        <v>2</v>
      </c>
      <c r="D54" s="1" t="str">
        <f t="shared" ref="D54:I54" si="43">IF($C25&gt;$C$32,D25,"")</f>
        <v>RI.4.6</v>
      </c>
      <c r="E54" s="45" t="str">
        <f t="shared" si="43"/>
        <v>Compare and contrast a firsthand and secondhand account of the same event or topic; describe the differences in focus and the information provided.</v>
      </c>
      <c r="F54" s="46" t="b">
        <f t="shared" si="43"/>
        <v>1</v>
      </c>
      <c r="G54" s="46" t="b">
        <f t="shared" si="43"/>
        <v>1</v>
      </c>
      <c r="H54" s="46" t="b">
        <f t="shared" si="43"/>
        <v>0</v>
      </c>
      <c r="I54" s="46" t="b">
        <f t="shared" si="43"/>
        <v>0</v>
      </c>
      <c r="J54" s="1"/>
      <c r="K54" s="45">
        <f t="shared" si="3"/>
        <v>0</v>
      </c>
      <c r="L54" t="b">
        <v>0</v>
      </c>
      <c r="M54" s="1" t="str">
        <f t="shared" ref="M54:U54" si="44">IF($L54=TRUE,C54,"")</f>
        <v/>
      </c>
      <c r="N54" s="1" t="str">
        <f t="shared" si="44"/>
        <v/>
      </c>
      <c r="O54" s="1" t="str">
        <f t="shared" si="44"/>
        <v/>
      </c>
      <c r="P54" s="1" t="str">
        <f t="shared" si="44"/>
        <v/>
      </c>
      <c r="Q54" s="1" t="str">
        <f t="shared" si="44"/>
        <v/>
      </c>
      <c r="R54" s="1" t="str">
        <f t="shared" si="44"/>
        <v/>
      </c>
      <c r="S54" s="1" t="str">
        <f t="shared" si="44"/>
        <v/>
      </c>
      <c r="T54" s="1" t="str">
        <f t="shared" si="44"/>
        <v/>
      </c>
      <c r="U54" s="48" t="str">
        <f t="shared" si="44"/>
        <v/>
      </c>
    </row>
    <row r="55" spans="1:21" ht="13">
      <c r="A55" s="138"/>
      <c r="B55" s="167" t="s">
        <v>73</v>
      </c>
      <c r="C55" s="11">
        <f t="shared" si="1"/>
        <v>0</v>
      </c>
      <c r="D55" s="1" t="str">
        <f t="shared" ref="D55:I55" si="45">IF($C26&gt;$C$32,D26,"")</f>
        <v/>
      </c>
      <c r="E55" s="45" t="str">
        <f t="shared" si="45"/>
        <v/>
      </c>
      <c r="F55" s="46" t="str">
        <f t="shared" si="45"/>
        <v/>
      </c>
      <c r="G55" s="46" t="str">
        <f t="shared" si="45"/>
        <v/>
      </c>
      <c r="H55" s="46" t="str">
        <f t="shared" si="45"/>
        <v/>
      </c>
      <c r="I55" s="46" t="str">
        <f t="shared" si="45"/>
        <v/>
      </c>
      <c r="J55" s="1"/>
      <c r="K55" s="45" t="str">
        <f t="shared" si="3"/>
        <v/>
      </c>
      <c r="L55" s="4" t="b">
        <v>0</v>
      </c>
      <c r="M55" s="1" t="str">
        <f t="shared" ref="M55:U55" si="46">IF($L55=TRUE,C55,"")</f>
        <v/>
      </c>
      <c r="N55" s="1" t="str">
        <f t="shared" si="46"/>
        <v/>
      </c>
      <c r="O55" s="1" t="str">
        <f t="shared" si="46"/>
        <v/>
      </c>
      <c r="P55" s="1" t="str">
        <f t="shared" si="46"/>
        <v/>
      </c>
      <c r="Q55" s="1" t="str">
        <f t="shared" si="46"/>
        <v/>
      </c>
      <c r="R55" s="1" t="str">
        <f t="shared" si="46"/>
        <v/>
      </c>
      <c r="S55" s="1" t="str">
        <f t="shared" si="46"/>
        <v/>
      </c>
      <c r="T55" s="1" t="str">
        <f t="shared" si="46"/>
        <v/>
      </c>
      <c r="U55" s="48" t="str">
        <f t="shared" si="46"/>
        <v/>
      </c>
    </row>
    <row r="56" spans="1:21" ht="13">
      <c r="A56" s="138"/>
      <c r="B56" s="138"/>
      <c r="C56" s="11">
        <f t="shared" si="1"/>
        <v>0</v>
      </c>
      <c r="D56" s="1" t="str">
        <f t="shared" ref="D56:I56" si="47">IF($C27&gt;$C$32,D27,"")</f>
        <v/>
      </c>
      <c r="E56" s="45" t="str">
        <f t="shared" si="47"/>
        <v/>
      </c>
      <c r="F56" s="46" t="str">
        <f t="shared" si="47"/>
        <v/>
      </c>
      <c r="G56" s="46" t="str">
        <f t="shared" si="47"/>
        <v/>
      </c>
      <c r="H56" s="46" t="str">
        <f t="shared" si="47"/>
        <v/>
      </c>
      <c r="I56" s="46" t="str">
        <f t="shared" si="47"/>
        <v/>
      </c>
      <c r="J56" s="1"/>
      <c r="K56" s="45" t="str">
        <f t="shared" si="3"/>
        <v/>
      </c>
      <c r="L56" t="b">
        <v>0</v>
      </c>
      <c r="M56" s="1" t="str">
        <f t="shared" ref="M56:U56" si="48">IF($L56=TRUE,C56,"")</f>
        <v/>
      </c>
      <c r="N56" s="1" t="str">
        <f t="shared" si="48"/>
        <v/>
      </c>
      <c r="O56" s="1" t="str">
        <f t="shared" si="48"/>
        <v/>
      </c>
      <c r="P56" s="1" t="str">
        <f t="shared" si="48"/>
        <v/>
      </c>
      <c r="Q56" s="1" t="str">
        <f t="shared" si="48"/>
        <v/>
      </c>
      <c r="R56" s="1" t="str">
        <f t="shared" si="48"/>
        <v/>
      </c>
      <c r="S56" s="1" t="str">
        <f t="shared" si="48"/>
        <v/>
      </c>
      <c r="T56" s="1" t="str">
        <f t="shared" si="48"/>
        <v/>
      </c>
      <c r="U56" s="48" t="str">
        <f t="shared" si="48"/>
        <v/>
      </c>
    </row>
    <row r="57" spans="1:21" ht="25">
      <c r="A57" s="138"/>
      <c r="B57" s="139"/>
      <c r="C57" s="19">
        <f t="shared" si="1"/>
        <v>4</v>
      </c>
      <c r="D57" s="1" t="str">
        <f t="shared" ref="D57:I57" si="49">IF($C28&gt;$C$32,D28,"")</f>
        <v>RI.4.9</v>
      </c>
      <c r="E57" s="45" t="str">
        <f t="shared" si="49"/>
        <v>Integrate information from two texts on the same topic in order to write or speak about the subject knowledgeably.</v>
      </c>
      <c r="F57" s="46" t="b">
        <f t="shared" si="49"/>
        <v>1</v>
      </c>
      <c r="G57" s="46" t="b">
        <f t="shared" si="49"/>
        <v>1</v>
      </c>
      <c r="H57" s="46" t="b">
        <f t="shared" si="49"/>
        <v>1</v>
      </c>
      <c r="I57" s="46" t="b">
        <f t="shared" si="49"/>
        <v>1</v>
      </c>
      <c r="J57" s="1"/>
      <c r="K57" s="45">
        <f t="shared" si="3"/>
        <v>0</v>
      </c>
      <c r="L57" s="4" t="b">
        <v>0</v>
      </c>
      <c r="M57" s="1" t="str">
        <f t="shared" ref="M57:U57" si="50">IF($L57=TRUE,C57,"")</f>
        <v/>
      </c>
      <c r="N57" s="1" t="str">
        <f t="shared" si="50"/>
        <v/>
      </c>
      <c r="O57" s="1" t="str">
        <f t="shared" si="50"/>
        <v/>
      </c>
      <c r="P57" s="1" t="str">
        <f t="shared" si="50"/>
        <v/>
      </c>
      <c r="Q57" s="1" t="str">
        <f t="shared" si="50"/>
        <v/>
      </c>
      <c r="R57" s="1" t="str">
        <f t="shared" si="50"/>
        <v/>
      </c>
      <c r="S57" s="1" t="str">
        <f t="shared" si="50"/>
        <v/>
      </c>
      <c r="T57" s="1" t="str">
        <f t="shared" si="50"/>
        <v/>
      </c>
      <c r="U57" s="48" t="str">
        <f t="shared" si="50"/>
        <v/>
      </c>
    </row>
    <row r="58" spans="1:21" ht="46">
      <c r="A58" s="139"/>
      <c r="B58" s="68" t="s">
        <v>78</v>
      </c>
      <c r="C58" s="11">
        <f t="shared" si="1"/>
        <v>0</v>
      </c>
      <c r="D58" s="1" t="str">
        <f t="shared" ref="D58:I58" si="51">IF($C29&gt;$C$32,D29,"")</f>
        <v/>
      </c>
      <c r="E58" s="45" t="str">
        <f t="shared" si="51"/>
        <v/>
      </c>
      <c r="F58" s="46" t="str">
        <f t="shared" si="51"/>
        <v/>
      </c>
      <c r="G58" s="46" t="str">
        <f t="shared" si="51"/>
        <v/>
      </c>
      <c r="H58" s="46" t="str">
        <f t="shared" si="51"/>
        <v/>
      </c>
      <c r="I58" s="46" t="str">
        <f t="shared" si="51"/>
        <v/>
      </c>
      <c r="J58" s="1"/>
      <c r="K58" s="45" t="str">
        <f t="shared" si="3"/>
        <v/>
      </c>
      <c r="L58" s="4" t="b">
        <v>0</v>
      </c>
      <c r="M58" s="1" t="str">
        <f t="shared" ref="M58:U58" si="52">IF($L58=TRUE,C58,"")</f>
        <v/>
      </c>
      <c r="N58" s="1" t="str">
        <f t="shared" si="52"/>
        <v/>
      </c>
      <c r="O58" s="1" t="str">
        <f t="shared" si="52"/>
        <v/>
      </c>
      <c r="P58" s="1" t="str">
        <f t="shared" si="52"/>
        <v/>
      </c>
      <c r="Q58" s="1" t="str">
        <f t="shared" si="52"/>
        <v/>
      </c>
      <c r="R58" s="1" t="str">
        <f t="shared" si="52"/>
        <v/>
      </c>
      <c r="S58" s="1" t="str">
        <f t="shared" si="52"/>
        <v/>
      </c>
      <c r="T58" s="1" t="str">
        <f t="shared" si="52"/>
        <v/>
      </c>
      <c r="U58" s="48" t="str">
        <f t="shared" si="52"/>
        <v/>
      </c>
    </row>
  </sheetData>
  <mergeCells count="30">
    <mergeCell ref="A50:A58"/>
    <mergeCell ref="B52:B54"/>
    <mergeCell ref="B55:B57"/>
    <mergeCell ref="A31:B31"/>
    <mergeCell ref="A32:B32"/>
    <mergeCell ref="A33:B33"/>
    <mergeCell ref="A34:A39"/>
    <mergeCell ref="B34:B35"/>
    <mergeCell ref="B36:B39"/>
    <mergeCell ref="A40:A49"/>
    <mergeCell ref="F31:G31"/>
    <mergeCell ref="B40:B42"/>
    <mergeCell ref="B43:B45"/>
    <mergeCell ref="B46:B47"/>
    <mergeCell ref="B49:B51"/>
    <mergeCell ref="B7:B10"/>
    <mergeCell ref="B11:B13"/>
    <mergeCell ref="A2:B2"/>
    <mergeCell ref="C2:K2"/>
    <mergeCell ref="A3:K3"/>
    <mergeCell ref="A4:B4"/>
    <mergeCell ref="A5:A10"/>
    <mergeCell ref="B5:B6"/>
    <mergeCell ref="A11:A20"/>
    <mergeCell ref="B14:B16"/>
    <mergeCell ref="B17:B18"/>
    <mergeCell ref="B20:B22"/>
    <mergeCell ref="A21:A29"/>
    <mergeCell ref="B23:B25"/>
    <mergeCell ref="B26:B28"/>
  </mergeCells>
  <conditionalFormatting sqref="F34:I58">
    <cfRule type="cellIs" dxfId="25" priority="1" operator="equal">
      <formula>"TRUE"</formula>
    </cfRule>
  </conditionalFormatting>
  <conditionalFormatting sqref="F34:I58">
    <cfRule type="cellIs" dxfId="24" priority="2" operator="equal">
      <formula>"FALSE"</formula>
    </cfRule>
  </conditionalFormatting>
  <conditionalFormatting sqref="D31">
    <cfRule type="expression" dxfId="23" priority="3">
      <formula>D31&gt;K31</formula>
    </cfRule>
  </conditionalFormatting>
  <conditionalFormatting sqref="D31">
    <cfRule type="expression" dxfId="22" priority="4">
      <formula>D31&lt;=K31</formula>
    </cfRule>
  </conditionalFormatting>
  <conditionalFormatting sqref="C5:C29 C34:C58">
    <cfRule type="cellIs" dxfId="21" priority="5" operator="equal">
      <formula>0</formula>
    </cfRule>
  </conditionalFormatting>
  <conditionalFormatting sqref="C5:C29 C34:C58">
    <cfRule type="cellIs" dxfId="20" priority="6" operator="equal">
      <formula>1</formula>
    </cfRule>
  </conditionalFormatting>
  <conditionalFormatting sqref="C5:C29 C34:C58">
    <cfRule type="cellIs" dxfId="19" priority="7" operator="equal">
      <formula>2</formula>
    </cfRule>
  </conditionalFormatting>
  <conditionalFormatting sqref="C5:C29 C34:C58">
    <cfRule type="cellIs" dxfId="18" priority="8" operator="equal">
      <formula>3</formula>
    </cfRule>
  </conditionalFormatting>
  <conditionalFormatting sqref="C5:C29 C34:C58">
    <cfRule type="cellIs" dxfId="17" priority="9" operator="equal">
      <formula>4</formula>
    </cfRule>
  </conditionalFormatting>
  <printOptions horizontalCentered="1" gridLines="1"/>
  <pageMargins left="0.7" right="0.7" top="0.75" bottom="0.75" header="0" footer="0"/>
  <pageSetup fitToHeight="0" pageOrder="overThenDown" orientation="landscape" cellComments="atEnd"/>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E7CC3"/>
    <outlinePr summaryBelow="0" summaryRight="0"/>
    <pageSetUpPr fitToPage="1"/>
  </sheetPr>
  <dimension ref="A1:U58"/>
  <sheetViews>
    <sheetView workbookViewId="0"/>
  </sheetViews>
  <sheetFormatPr defaultColWidth="12.6328125" defaultRowHeight="15.75" customHeight="1" outlineLevelRow="1" outlineLevelCol="1"/>
  <cols>
    <col min="1" max="1" width="4.453125" customWidth="1"/>
    <col min="2" max="2" width="13.90625" customWidth="1"/>
    <col min="3" max="3" width="4.453125" customWidth="1"/>
    <col min="4" max="4" width="9.453125" customWidth="1"/>
    <col min="5" max="5" width="50.08984375" customWidth="1"/>
    <col min="6" max="9" width="2.6328125" customWidth="1"/>
    <col min="10" max="10" width="0.7265625" customWidth="1"/>
    <col min="11" max="11" width="37.6328125" customWidth="1"/>
    <col min="12" max="12" width="6.6328125" customWidth="1" collapsed="1"/>
    <col min="13" max="21" width="12.6328125" hidden="1" outlineLevel="1"/>
  </cols>
  <sheetData>
    <row r="1" spans="1:21" ht="7.5" customHeight="1" collapsed="1">
      <c r="B1" s="5"/>
      <c r="C1" s="6"/>
      <c r="D1" s="6"/>
      <c r="E1" s="6"/>
      <c r="F1" s="6"/>
      <c r="G1" s="6"/>
      <c r="H1" s="6"/>
      <c r="I1" s="6"/>
      <c r="J1" s="6"/>
      <c r="K1" s="6"/>
      <c r="U1" s="44"/>
    </row>
    <row r="2" spans="1:21" ht="42.75" hidden="1" customHeight="1" outlineLevel="1">
      <c r="A2" s="130" t="s">
        <v>6</v>
      </c>
      <c r="B2" s="127"/>
      <c r="C2" s="131" t="s">
        <v>7</v>
      </c>
      <c r="D2" s="127"/>
      <c r="E2" s="127"/>
      <c r="F2" s="127"/>
      <c r="G2" s="127"/>
      <c r="H2" s="127"/>
      <c r="I2" s="127"/>
      <c r="J2" s="127"/>
      <c r="K2" s="127"/>
      <c r="U2" s="44"/>
    </row>
    <row r="3" spans="1:21" ht="15.5">
      <c r="A3" s="132" t="s">
        <v>355</v>
      </c>
      <c r="B3" s="133"/>
      <c r="C3" s="133"/>
      <c r="D3" s="133"/>
      <c r="E3" s="133"/>
      <c r="F3" s="133"/>
      <c r="G3" s="133"/>
      <c r="H3" s="133"/>
      <c r="I3" s="133"/>
      <c r="J3" s="133"/>
      <c r="K3" s="134"/>
      <c r="U3" s="44"/>
    </row>
    <row r="4" spans="1:21" ht="15.5" outlineLevel="1">
      <c r="A4" s="172" t="s">
        <v>9</v>
      </c>
      <c r="B4" s="156"/>
      <c r="C4" s="72" t="s">
        <v>10</v>
      </c>
      <c r="D4" s="73" t="s">
        <v>11</v>
      </c>
      <c r="E4" s="99" t="s">
        <v>12</v>
      </c>
      <c r="F4" s="72" t="s">
        <v>13</v>
      </c>
      <c r="G4" s="72" t="s">
        <v>14</v>
      </c>
      <c r="H4" s="72" t="s">
        <v>5</v>
      </c>
      <c r="I4" s="72" t="s">
        <v>15</v>
      </c>
      <c r="J4" s="72"/>
      <c r="K4" s="72" t="s">
        <v>16</v>
      </c>
      <c r="U4" s="44"/>
    </row>
    <row r="5" spans="1:21" ht="25" outlineLevel="1">
      <c r="A5" s="159" t="s">
        <v>17</v>
      </c>
      <c r="B5" s="174" t="s">
        <v>44</v>
      </c>
      <c r="C5" s="11">
        <f t="shared" ref="C5:C29" si="0">COUNTIF(F5:I5,TRUE)</f>
        <v>0</v>
      </c>
      <c r="D5" s="50" t="s">
        <v>356</v>
      </c>
      <c r="E5" s="51" t="s">
        <v>46</v>
      </c>
      <c r="F5" s="52" t="b">
        <v>0</v>
      </c>
      <c r="G5" s="52" t="b">
        <v>0</v>
      </c>
      <c r="H5" s="52" t="b">
        <v>0</v>
      </c>
      <c r="I5" s="52" t="b">
        <v>0</v>
      </c>
      <c r="J5" s="25"/>
      <c r="K5" s="29"/>
      <c r="U5" s="44"/>
    </row>
    <row r="6" spans="1:21" ht="50" outlineLevel="1">
      <c r="A6" s="138"/>
      <c r="B6" s="139"/>
      <c r="C6" s="19">
        <f t="shared" si="0"/>
        <v>0</v>
      </c>
      <c r="D6" s="54" t="s">
        <v>357</v>
      </c>
      <c r="E6" s="55" t="s">
        <v>358</v>
      </c>
      <c r="F6" s="56" t="b">
        <v>0</v>
      </c>
      <c r="G6" s="56" t="b">
        <v>0</v>
      </c>
      <c r="H6" s="56" t="b">
        <v>0</v>
      </c>
      <c r="I6" s="56" t="b">
        <v>0</v>
      </c>
      <c r="J6" s="57"/>
      <c r="K6" s="29"/>
      <c r="U6" s="44"/>
    </row>
    <row r="7" spans="1:21" ht="25" outlineLevel="1">
      <c r="A7" s="138"/>
      <c r="B7" s="175" t="s">
        <v>55</v>
      </c>
      <c r="C7" s="11">
        <f t="shared" si="0"/>
        <v>0</v>
      </c>
      <c r="D7" s="50" t="s">
        <v>359</v>
      </c>
      <c r="E7" s="51" t="s">
        <v>139</v>
      </c>
      <c r="F7" s="52" t="b">
        <v>0</v>
      </c>
      <c r="G7" s="52" t="b">
        <v>0</v>
      </c>
      <c r="H7" s="52" t="b">
        <v>0</v>
      </c>
      <c r="I7" s="52" t="b">
        <v>0</v>
      </c>
      <c r="J7" s="53"/>
      <c r="K7" s="29"/>
      <c r="U7" s="44"/>
    </row>
    <row r="8" spans="1:21" ht="13" outlineLevel="1">
      <c r="A8" s="138"/>
      <c r="B8" s="138"/>
      <c r="C8" s="11">
        <f t="shared" si="0"/>
        <v>0</v>
      </c>
      <c r="D8" s="50" t="s">
        <v>360</v>
      </c>
      <c r="E8" s="51" t="s">
        <v>141</v>
      </c>
      <c r="F8" s="52" t="b">
        <v>0</v>
      </c>
      <c r="G8" s="52" t="b">
        <v>0</v>
      </c>
      <c r="H8" s="52" t="b">
        <v>0</v>
      </c>
      <c r="I8" s="52" t="b">
        <v>0</v>
      </c>
      <c r="J8" s="53"/>
      <c r="K8" s="89"/>
      <c r="U8" s="44"/>
    </row>
    <row r="9" spans="1:21" ht="25" outlineLevel="1">
      <c r="A9" s="138"/>
      <c r="B9" s="138"/>
      <c r="C9" s="11">
        <f t="shared" si="0"/>
        <v>0</v>
      </c>
      <c r="D9" s="50" t="s">
        <v>361</v>
      </c>
      <c r="E9" s="83" t="s">
        <v>362</v>
      </c>
      <c r="F9" s="52" t="b">
        <v>0</v>
      </c>
      <c r="G9" s="52" t="b">
        <v>0</v>
      </c>
      <c r="H9" s="64" t="b">
        <v>0</v>
      </c>
      <c r="I9" s="52" t="b">
        <v>0</v>
      </c>
      <c r="J9" s="53"/>
      <c r="K9" s="29"/>
      <c r="U9" s="44"/>
    </row>
    <row r="10" spans="1:21" ht="25" outlineLevel="1">
      <c r="A10" s="139"/>
      <c r="B10" s="139"/>
      <c r="C10" s="19">
        <f t="shared" si="0"/>
        <v>0</v>
      </c>
      <c r="D10" s="54" t="s">
        <v>363</v>
      </c>
      <c r="E10" s="55" t="s">
        <v>145</v>
      </c>
      <c r="F10" s="56" t="b">
        <v>0</v>
      </c>
      <c r="G10" s="56" t="b">
        <v>0</v>
      </c>
      <c r="H10" s="56" t="b">
        <v>0</v>
      </c>
      <c r="I10" s="56" t="b">
        <v>0</v>
      </c>
      <c r="J10" s="57"/>
      <c r="K10" s="100"/>
      <c r="U10" s="44"/>
    </row>
    <row r="11" spans="1:21" ht="49.5" outlineLevel="1">
      <c r="A11" s="101"/>
      <c r="B11" s="176" t="s">
        <v>59</v>
      </c>
      <c r="C11" s="19">
        <f t="shared" si="0"/>
        <v>0</v>
      </c>
      <c r="D11" s="82" t="s">
        <v>364</v>
      </c>
      <c r="E11" s="102" t="s">
        <v>365</v>
      </c>
      <c r="F11" s="56" t="b">
        <v>0</v>
      </c>
      <c r="G11" s="56" t="b">
        <v>0</v>
      </c>
      <c r="H11" s="56" t="b">
        <v>0</v>
      </c>
      <c r="I11" s="56" t="b">
        <v>0</v>
      </c>
      <c r="J11" s="57"/>
      <c r="K11" s="100"/>
      <c r="U11" s="44"/>
    </row>
    <row r="12" spans="1:21" ht="82.5" outlineLevel="1">
      <c r="A12" s="101"/>
      <c r="B12" s="138"/>
      <c r="C12" s="19">
        <f t="shared" si="0"/>
        <v>4</v>
      </c>
      <c r="D12" s="82" t="s">
        <v>366</v>
      </c>
      <c r="E12" s="102" t="s">
        <v>367</v>
      </c>
      <c r="F12" s="56" t="b">
        <v>1</v>
      </c>
      <c r="G12" s="56" t="b">
        <v>1</v>
      </c>
      <c r="H12" s="56" t="b">
        <v>1</v>
      </c>
      <c r="I12" s="56" t="b">
        <v>1</v>
      </c>
      <c r="J12" s="57"/>
      <c r="K12" s="100"/>
      <c r="U12" s="44"/>
    </row>
    <row r="13" spans="1:21" ht="37.5" outlineLevel="1">
      <c r="A13" s="168" t="s">
        <v>58</v>
      </c>
      <c r="B13" s="139"/>
      <c r="C13" s="19">
        <f t="shared" si="0"/>
        <v>4</v>
      </c>
      <c r="D13" s="54" t="s">
        <v>368</v>
      </c>
      <c r="E13" s="55" t="s">
        <v>369</v>
      </c>
      <c r="F13" s="56" t="b">
        <v>1</v>
      </c>
      <c r="G13" s="56" t="b">
        <v>1</v>
      </c>
      <c r="H13" s="56" t="b">
        <v>1</v>
      </c>
      <c r="I13" s="56" t="b">
        <v>1</v>
      </c>
      <c r="J13" s="57"/>
      <c r="K13" s="100"/>
      <c r="U13" s="44"/>
    </row>
    <row r="14" spans="1:21" ht="37.5" outlineLevel="1">
      <c r="A14" s="138"/>
      <c r="B14" s="178" t="s">
        <v>66</v>
      </c>
      <c r="C14" s="11">
        <f t="shared" si="0"/>
        <v>0</v>
      </c>
      <c r="D14" s="50" t="s">
        <v>370</v>
      </c>
      <c r="E14" s="51" t="s">
        <v>371</v>
      </c>
      <c r="F14" s="52" t="b">
        <v>0</v>
      </c>
      <c r="G14" s="52" t="b">
        <v>0</v>
      </c>
      <c r="H14" s="52" t="b">
        <v>0</v>
      </c>
      <c r="I14" s="64" t="b">
        <v>0</v>
      </c>
      <c r="J14" s="53"/>
      <c r="K14" s="29"/>
      <c r="U14" s="44"/>
    </row>
    <row r="15" spans="1:21" ht="37.5" outlineLevel="1">
      <c r="A15" s="138"/>
      <c r="B15" s="138"/>
      <c r="C15" s="11">
        <f t="shared" si="0"/>
        <v>0</v>
      </c>
      <c r="D15" s="50" t="s">
        <v>372</v>
      </c>
      <c r="E15" s="51" t="s">
        <v>373</v>
      </c>
      <c r="F15" s="52" t="b">
        <v>0</v>
      </c>
      <c r="G15" s="52" t="b">
        <v>0</v>
      </c>
      <c r="H15" s="52" t="b">
        <v>0</v>
      </c>
      <c r="I15" s="52" t="b">
        <v>0</v>
      </c>
      <c r="J15" s="53"/>
      <c r="K15" s="29"/>
      <c r="U15" s="44"/>
    </row>
    <row r="16" spans="1:21" ht="25" outlineLevel="1">
      <c r="A16" s="138"/>
      <c r="B16" s="139"/>
      <c r="C16" s="19">
        <f t="shared" si="0"/>
        <v>4</v>
      </c>
      <c r="D16" s="54" t="s">
        <v>374</v>
      </c>
      <c r="E16" s="55" t="s">
        <v>375</v>
      </c>
      <c r="F16" s="56" t="b">
        <v>1</v>
      </c>
      <c r="G16" s="56" t="b">
        <v>1</v>
      </c>
      <c r="H16" s="56" t="b">
        <v>1</v>
      </c>
      <c r="I16" s="56" t="b">
        <v>1</v>
      </c>
      <c r="J16" s="57"/>
      <c r="K16" s="29"/>
      <c r="U16" s="44"/>
    </row>
    <row r="17" spans="1:21" ht="37.5" outlineLevel="1">
      <c r="A17" s="138"/>
      <c r="B17" s="179" t="s">
        <v>73</v>
      </c>
      <c r="C17" s="11">
        <f t="shared" si="0"/>
        <v>0</v>
      </c>
      <c r="D17" s="50" t="s">
        <v>376</v>
      </c>
      <c r="E17" s="51" t="s">
        <v>377</v>
      </c>
      <c r="F17" s="52" t="b">
        <v>0</v>
      </c>
      <c r="G17" s="52" t="b">
        <v>0</v>
      </c>
      <c r="H17" s="52" t="b">
        <v>0</v>
      </c>
      <c r="I17" s="52" t="b">
        <v>0</v>
      </c>
      <c r="J17" s="53"/>
      <c r="K17" s="29"/>
      <c r="U17" s="44"/>
    </row>
    <row r="18" spans="1:21" ht="37.5" outlineLevel="1">
      <c r="A18" s="138"/>
      <c r="B18" s="139"/>
      <c r="C18" s="19">
        <f t="shared" si="0"/>
        <v>3</v>
      </c>
      <c r="D18" s="54" t="s">
        <v>378</v>
      </c>
      <c r="E18" s="55" t="s">
        <v>379</v>
      </c>
      <c r="F18" s="56" t="b">
        <v>1</v>
      </c>
      <c r="G18" s="56" t="b">
        <v>1</v>
      </c>
      <c r="H18" s="56" t="b">
        <v>1</v>
      </c>
      <c r="I18" s="56" t="b">
        <v>0</v>
      </c>
      <c r="J18" s="57"/>
      <c r="K18" s="100"/>
      <c r="U18" s="44"/>
    </row>
    <row r="19" spans="1:21" ht="52" outlineLevel="1">
      <c r="A19" s="139"/>
      <c r="B19" s="103" t="s">
        <v>78</v>
      </c>
      <c r="C19" s="19">
        <f t="shared" si="0"/>
        <v>0</v>
      </c>
      <c r="D19" s="54" t="s">
        <v>380</v>
      </c>
      <c r="E19" s="55" t="s">
        <v>381</v>
      </c>
      <c r="F19" s="56" t="b">
        <v>0</v>
      </c>
      <c r="G19" s="56" t="b">
        <v>0</v>
      </c>
      <c r="H19" s="56" t="b">
        <v>0</v>
      </c>
      <c r="I19" s="65" t="b">
        <v>0</v>
      </c>
      <c r="J19" s="57"/>
      <c r="K19" s="100"/>
      <c r="U19" s="44"/>
    </row>
    <row r="20" spans="1:21" ht="25" outlineLevel="1">
      <c r="A20" s="171" t="s">
        <v>81</v>
      </c>
      <c r="B20" s="180" t="s">
        <v>59</v>
      </c>
      <c r="C20" s="11">
        <f t="shared" si="0"/>
        <v>0</v>
      </c>
      <c r="D20" s="50" t="s">
        <v>382</v>
      </c>
      <c r="E20" s="51" t="s">
        <v>365</v>
      </c>
      <c r="F20" s="52" t="b">
        <v>0</v>
      </c>
      <c r="G20" s="52" t="b">
        <v>0</v>
      </c>
      <c r="H20" s="52" t="b">
        <v>0</v>
      </c>
      <c r="I20" s="52" t="b">
        <v>0</v>
      </c>
      <c r="J20" s="53"/>
      <c r="K20" s="29"/>
      <c r="U20" s="44"/>
    </row>
    <row r="21" spans="1:21" ht="25" outlineLevel="1">
      <c r="A21" s="138"/>
      <c r="B21" s="138"/>
      <c r="C21" s="11">
        <f t="shared" si="0"/>
        <v>4</v>
      </c>
      <c r="D21" s="50" t="s">
        <v>383</v>
      </c>
      <c r="E21" s="51" t="s">
        <v>384</v>
      </c>
      <c r="F21" s="52" t="b">
        <v>1</v>
      </c>
      <c r="G21" s="52" t="b">
        <v>1</v>
      </c>
      <c r="H21" s="52" t="b">
        <v>1</v>
      </c>
      <c r="I21" s="52" t="b">
        <v>1</v>
      </c>
      <c r="J21" s="53"/>
      <c r="K21" s="29"/>
      <c r="U21" s="44"/>
    </row>
    <row r="22" spans="1:21" ht="50" outlineLevel="1">
      <c r="A22" s="138"/>
      <c r="B22" s="139"/>
      <c r="C22" s="19">
        <f t="shared" si="0"/>
        <v>4</v>
      </c>
      <c r="D22" s="54" t="s">
        <v>385</v>
      </c>
      <c r="E22" s="55" t="s">
        <v>386</v>
      </c>
      <c r="F22" s="56" t="b">
        <v>1</v>
      </c>
      <c r="G22" s="56" t="b">
        <v>1</v>
      </c>
      <c r="H22" s="56" t="b">
        <v>1</v>
      </c>
      <c r="I22" s="56" t="b">
        <v>1</v>
      </c>
      <c r="J22" s="57"/>
      <c r="K22" s="29"/>
      <c r="U22" s="44"/>
    </row>
    <row r="23" spans="1:21" ht="37.5" outlineLevel="1">
      <c r="A23" s="138"/>
      <c r="B23" s="181" t="s">
        <v>66</v>
      </c>
      <c r="C23" s="11">
        <f t="shared" si="0"/>
        <v>0</v>
      </c>
      <c r="D23" s="50" t="s">
        <v>387</v>
      </c>
      <c r="E23" s="51" t="s">
        <v>388</v>
      </c>
      <c r="F23" s="52" t="b">
        <v>0</v>
      </c>
      <c r="G23" s="52" t="b">
        <v>0</v>
      </c>
      <c r="H23" s="52" t="b">
        <v>0</v>
      </c>
      <c r="I23" s="52" t="b">
        <v>0</v>
      </c>
      <c r="J23" s="53"/>
      <c r="K23" s="29"/>
      <c r="U23" s="44"/>
    </row>
    <row r="24" spans="1:21" ht="37.5" outlineLevel="1">
      <c r="A24" s="138"/>
      <c r="B24" s="138"/>
      <c r="C24" s="11">
        <f t="shared" si="0"/>
        <v>0</v>
      </c>
      <c r="D24" s="50" t="s">
        <v>389</v>
      </c>
      <c r="E24" s="51" t="s">
        <v>390</v>
      </c>
      <c r="F24" s="52" t="b">
        <v>0</v>
      </c>
      <c r="G24" s="52" t="b">
        <v>0</v>
      </c>
      <c r="H24" s="52" t="b">
        <v>0</v>
      </c>
      <c r="I24" s="52" t="b">
        <v>0</v>
      </c>
      <c r="J24" s="53"/>
      <c r="K24" s="29"/>
      <c r="U24" s="44"/>
    </row>
    <row r="25" spans="1:21" ht="37.5" outlineLevel="1">
      <c r="A25" s="138"/>
      <c r="B25" s="139"/>
      <c r="C25" s="11">
        <f t="shared" si="0"/>
        <v>4</v>
      </c>
      <c r="D25" s="54" t="s">
        <v>391</v>
      </c>
      <c r="E25" s="55" t="s">
        <v>392</v>
      </c>
      <c r="F25" s="56" t="b">
        <v>1</v>
      </c>
      <c r="G25" s="56" t="b">
        <v>1</v>
      </c>
      <c r="H25" s="56" t="b">
        <v>1</v>
      </c>
      <c r="I25" s="56" t="b">
        <v>1</v>
      </c>
      <c r="J25" s="57"/>
      <c r="K25" s="29"/>
      <c r="U25" s="44"/>
    </row>
    <row r="26" spans="1:21" ht="37.5" outlineLevel="1">
      <c r="A26" s="138"/>
      <c r="B26" s="177" t="s">
        <v>73</v>
      </c>
      <c r="C26" s="11">
        <f t="shared" si="0"/>
        <v>0</v>
      </c>
      <c r="D26" s="50" t="s">
        <v>393</v>
      </c>
      <c r="E26" s="51" t="s">
        <v>394</v>
      </c>
      <c r="F26" s="52" t="b">
        <v>0</v>
      </c>
      <c r="G26" s="52" t="b">
        <v>0</v>
      </c>
      <c r="H26" s="52" t="b">
        <v>0</v>
      </c>
      <c r="I26" s="52" t="b">
        <v>0</v>
      </c>
      <c r="J26" s="53"/>
      <c r="K26" s="29"/>
      <c r="U26" s="44"/>
    </row>
    <row r="27" spans="1:21" ht="37.5" outlineLevel="1">
      <c r="A27" s="138"/>
      <c r="B27" s="138"/>
      <c r="C27" s="11">
        <f t="shared" si="0"/>
        <v>0</v>
      </c>
      <c r="D27" s="50" t="s">
        <v>395</v>
      </c>
      <c r="E27" s="51" t="s">
        <v>396</v>
      </c>
      <c r="F27" s="52" t="b">
        <v>0</v>
      </c>
      <c r="G27" s="52" t="b">
        <v>0</v>
      </c>
      <c r="H27" s="52" t="b">
        <v>0</v>
      </c>
      <c r="I27" s="52" t="b">
        <v>0</v>
      </c>
      <c r="J27" s="53"/>
      <c r="K27" s="29"/>
      <c r="U27" s="44"/>
    </row>
    <row r="28" spans="1:21" ht="25" outlineLevel="1">
      <c r="A28" s="138"/>
      <c r="B28" s="139"/>
      <c r="C28" s="11">
        <f t="shared" si="0"/>
        <v>3</v>
      </c>
      <c r="D28" s="50" t="s">
        <v>397</v>
      </c>
      <c r="E28" s="51" t="s">
        <v>398</v>
      </c>
      <c r="F28" s="52" t="b">
        <v>1</v>
      </c>
      <c r="G28" s="52" t="b">
        <v>1</v>
      </c>
      <c r="H28" s="52" t="b">
        <v>1</v>
      </c>
      <c r="I28" s="52" t="b">
        <v>0</v>
      </c>
      <c r="J28" s="53"/>
      <c r="K28" s="29"/>
      <c r="U28" s="44"/>
    </row>
    <row r="29" spans="1:21" ht="52" outlineLevel="1">
      <c r="A29" s="139"/>
      <c r="B29" s="104" t="s">
        <v>78</v>
      </c>
      <c r="C29" s="11">
        <f t="shared" si="0"/>
        <v>0</v>
      </c>
      <c r="D29" s="54" t="s">
        <v>399</v>
      </c>
      <c r="E29" s="55" t="s">
        <v>400</v>
      </c>
      <c r="F29" s="56" t="b">
        <v>0</v>
      </c>
      <c r="G29" s="56" t="b">
        <v>0</v>
      </c>
      <c r="H29" s="56" t="b">
        <v>0</v>
      </c>
      <c r="I29" s="56" t="b">
        <v>0</v>
      </c>
      <c r="J29" s="67"/>
      <c r="K29" s="29"/>
      <c r="U29" s="44"/>
    </row>
    <row r="30" spans="1:21" ht="13">
      <c r="A30" s="32"/>
      <c r="B30" s="32"/>
      <c r="C30" s="105"/>
      <c r="D30" s="32"/>
      <c r="E30" s="32"/>
      <c r="F30" s="32"/>
      <c r="G30" s="32"/>
      <c r="H30" s="32"/>
      <c r="I30" s="32"/>
      <c r="J30" s="32"/>
      <c r="K30" s="32"/>
      <c r="U30" s="44"/>
    </row>
    <row r="31" spans="1:21" ht="75" customHeight="1" outlineLevel="1">
      <c r="A31" s="152" t="s">
        <v>6</v>
      </c>
      <c r="B31" s="127"/>
      <c r="C31" s="33" t="s">
        <v>100</v>
      </c>
      <c r="D31" s="7">
        <f>COUNTIF(L34:L58,TRUE)</f>
        <v>6</v>
      </c>
      <c r="E31" s="34" t="s">
        <v>183</v>
      </c>
      <c r="F31" s="144" t="s">
        <v>102</v>
      </c>
      <c r="G31" s="127"/>
      <c r="H31" s="35">
        <f ca="1">IFERROR(__xludf.DUMMYFUNCTION("COUNTUNIQUE(D5:D29)"),25)</f>
        <v>25</v>
      </c>
      <c r="I31" s="36" t="s">
        <v>103</v>
      </c>
      <c r="J31" s="37"/>
      <c r="K31" s="37">
        <f ca="1">H31/3</f>
        <v>8.3333333333333339</v>
      </c>
      <c r="L31" s="70"/>
      <c r="M31" s="70"/>
      <c r="N31" s="70"/>
      <c r="O31" s="70"/>
      <c r="P31" s="70"/>
      <c r="Q31" s="70"/>
      <c r="R31" s="70"/>
      <c r="S31" s="70"/>
      <c r="T31" s="70"/>
      <c r="U31" s="71"/>
    </row>
    <row r="32" spans="1:21" ht="17.5">
      <c r="A32" s="153" t="s">
        <v>104</v>
      </c>
      <c r="B32" s="154"/>
      <c r="C32" s="106">
        <v>0</v>
      </c>
      <c r="D32" s="1"/>
      <c r="E32" s="39" t="s">
        <v>105</v>
      </c>
      <c r="F32" s="1"/>
      <c r="G32" s="1"/>
      <c r="H32" s="1"/>
      <c r="I32" s="1"/>
      <c r="J32" s="1"/>
      <c r="K32" s="1"/>
      <c r="U32" s="44"/>
    </row>
    <row r="33" spans="1:21" ht="15.5">
      <c r="A33" s="155" t="s">
        <v>9</v>
      </c>
      <c r="B33" s="156"/>
      <c r="C33" s="41" t="s">
        <v>10</v>
      </c>
      <c r="D33" s="41" t="s">
        <v>11</v>
      </c>
      <c r="E33" s="42" t="s">
        <v>12</v>
      </c>
      <c r="F33" s="40" t="s">
        <v>13</v>
      </c>
      <c r="G33" s="40" t="s">
        <v>14</v>
      </c>
      <c r="H33" s="40" t="s">
        <v>5</v>
      </c>
      <c r="I33" s="40" t="s">
        <v>15</v>
      </c>
      <c r="J33" s="40"/>
      <c r="K33" s="40" t="s">
        <v>16</v>
      </c>
      <c r="L33" s="43" t="s">
        <v>106</v>
      </c>
      <c r="U33" s="44"/>
    </row>
    <row r="34" spans="1:21" ht="13">
      <c r="A34" s="159" t="s">
        <v>17</v>
      </c>
      <c r="B34" s="174" t="s">
        <v>44</v>
      </c>
      <c r="C34" s="106">
        <f t="shared" ref="C34:C58" si="1">COUNTIF(F34:I34,TRUE)</f>
        <v>0</v>
      </c>
      <c r="D34" s="1" t="str">
        <f t="shared" ref="D34:I34" si="2">IF($C5&gt;$C$32,D5,"")</f>
        <v/>
      </c>
      <c r="E34" s="45" t="str">
        <f t="shared" si="2"/>
        <v/>
      </c>
      <c r="F34" s="46" t="str">
        <f t="shared" si="2"/>
        <v/>
      </c>
      <c r="G34" s="46" t="str">
        <f t="shared" si="2"/>
        <v/>
      </c>
      <c r="H34" s="46" t="str">
        <f t="shared" si="2"/>
        <v/>
      </c>
      <c r="I34" s="46" t="str">
        <f t="shared" si="2"/>
        <v/>
      </c>
      <c r="J34" s="1"/>
      <c r="K34" s="45" t="str">
        <f t="shared" ref="K34:K58" si="3">IF($C5&gt;$C$32,K5,"")</f>
        <v/>
      </c>
      <c r="L34" s="47" t="b">
        <v>0</v>
      </c>
      <c r="M34" s="1" t="str">
        <f t="shared" ref="M34:U34" si="4">IF($L34=TRUE,C34,"")</f>
        <v/>
      </c>
      <c r="N34" s="1" t="str">
        <f t="shared" si="4"/>
        <v/>
      </c>
      <c r="O34" s="1" t="str">
        <f t="shared" si="4"/>
        <v/>
      </c>
      <c r="P34" s="1" t="str">
        <f t="shared" si="4"/>
        <v/>
      </c>
      <c r="Q34" s="1" t="str">
        <f t="shared" si="4"/>
        <v/>
      </c>
      <c r="R34" s="1" t="str">
        <f t="shared" si="4"/>
        <v/>
      </c>
      <c r="S34" s="1" t="str">
        <f t="shared" si="4"/>
        <v/>
      </c>
      <c r="T34" s="1" t="str">
        <f t="shared" si="4"/>
        <v/>
      </c>
      <c r="U34" s="48" t="str">
        <f t="shared" si="4"/>
        <v/>
      </c>
    </row>
    <row r="35" spans="1:21" ht="13">
      <c r="A35" s="138"/>
      <c r="B35" s="139"/>
      <c r="C35" s="106">
        <f t="shared" si="1"/>
        <v>0</v>
      </c>
      <c r="D35" s="1" t="str">
        <f t="shared" ref="D35:I35" si="5">IF($C6&gt;$C$32,D6,"")</f>
        <v/>
      </c>
      <c r="E35" s="45" t="str">
        <f t="shared" si="5"/>
        <v/>
      </c>
      <c r="F35" s="46" t="str">
        <f t="shared" si="5"/>
        <v/>
      </c>
      <c r="G35" s="46" t="str">
        <f t="shared" si="5"/>
        <v/>
      </c>
      <c r="H35" s="46" t="str">
        <f t="shared" si="5"/>
        <v/>
      </c>
      <c r="I35" s="46" t="str">
        <f t="shared" si="5"/>
        <v/>
      </c>
      <c r="J35" s="1"/>
      <c r="K35" s="45" t="str">
        <f t="shared" si="3"/>
        <v/>
      </c>
      <c r="L35" s="47" t="b">
        <v>0</v>
      </c>
      <c r="M35" s="1" t="str">
        <f t="shared" ref="M35:U35" si="6">IF($L35=TRUE,C35,"")</f>
        <v/>
      </c>
      <c r="N35" s="1" t="str">
        <f t="shared" si="6"/>
        <v/>
      </c>
      <c r="O35" s="1" t="str">
        <f t="shared" si="6"/>
        <v/>
      </c>
      <c r="P35" s="1" t="str">
        <f t="shared" si="6"/>
        <v/>
      </c>
      <c r="Q35" s="1" t="str">
        <f t="shared" si="6"/>
        <v/>
      </c>
      <c r="R35" s="1" t="str">
        <f t="shared" si="6"/>
        <v/>
      </c>
      <c r="S35" s="1" t="str">
        <f t="shared" si="6"/>
        <v/>
      </c>
      <c r="T35" s="1" t="str">
        <f t="shared" si="6"/>
        <v/>
      </c>
      <c r="U35" s="48" t="str">
        <f t="shared" si="6"/>
        <v/>
      </c>
    </row>
    <row r="36" spans="1:21" ht="13">
      <c r="A36" s="138"/>
      <c r="B36" s="175" t="s">
        <v>55</v>
      </c>
      <c r="C36" s="106">
        <f t="shared" si="1"/>
        <v>0</v>
      </c>
      <c r="D36" s="1" t="str">
        <f t="shared" ref="D36:I36" si="7">IF($C7&gt;$C$32,D7,"")</f>
        <v/>
      </c>
      <c r="E36" s="45" t="str">
        <f t="shared" si="7"/>
        <v/>
      </c>
      <c r="F36" s="46" t="str">
        <f t="shared" si="7"/>
        <v/>
      </c>
      <c r="G36" s="46" t="str">
        <f t="shared" si="7"/>
        <v/>
      </c>
      <c r="H36" s="46" t="str">
        <f t="shared" si="7"/>
        <v/>
      </c>
      <c r="I36" s="46" t="str">
        <f t="shared" si="7"/>
        <v/>
      </c>
      <c r="J36" s="1"/>
      <c r="K36" s="45" t="str">
        <f t="shared" si="3"/>
        <v/>
      </c>
      <c r="L36" s="47" t="b">
        <v>0</v>
      </c>
      <c r="M36" s="1" t="str">
        <f t="shared" ref="M36:U36" si="8">IF($L36=TRUE,C36,"")</f>
        <v/>
      </c>
      <c r="N36" s="1" t="str">
        <f t="shared" si="8"/>
        <v/>
      </c>
      <c r="O36" s="1" t="str">
        <f t="shared" si="8"/>
        <v/>
      </c>
      <c r="P36" s="1" t="str">
        <f t="shared" si="8"/>
        <v/>
      </c>
      <c r="Q36" s="1" t="str">
        <f t="shared" si="8"/>
        <v/>
      </c>
      <c r="R36" s="1" t="str">
        <f t="shared" si="8"/>
        <v/>
      </c>
      <c r="S36" s="1" t="str">
        <f t="shared" si="8"/>
        <v/>
      </c>
      <c r="T36" s="1" t="str">
        <f t="shared" si="8"/>
        <v/>
      </c>
      <c r="U36" s="48" t="str">
        <f t="shared" si="8"/>
        <v/>
      </c>
    </row>
    <row r="37" spans="1:21" ht="13">
      <c r="A37" s="138"/>
      <c r="B37" s="138"/>
      <c r="C37" s="106">
        <f t="shared" si="1"/>
        <v>0</v>
      </c>
      <c r="D37" s="1" t="str">
        <f t="shared" ref="D37:I37" si="9">IF($C8&gt;$C$32,D8,"")</f>
        <v/>
      </c>
      <c r="E37" s="45" t="str">
        <f t="shared" si="9"/>
        <v/>
      </c>
      <c r="F37" s="46" t="str">
        <f t="shared" si="9"/>
        <v/>
      </c>
      <c r="G37" s="46" t="str">
        <f t="shared" si="9"/>
        <v/>
      </c>
      <c r="H37" s="46" t="str">
        <f t="shared" si="9"/>
        <v/>
      </c>
      <c r="I37" s="46" t="str">
        <f t="shared" si="9"/>
        <v/>
      </c>
      <c r="J37" s="1"/>
      <c r="K37" s="45" t="str">
        <f t="shared" si="3"/>
        <v/>
      </c>
      <c r="L37" s="47" t="b">
        <v>0</v>
      </c>
      <c r="M37" s="1" t="str">
        <f t="shared" ref="M37:U37" si="10">IF($L37=TRUE,C37,"")</f>
        <v/>
      </c>
      <c r="N37" s="1" t="str">
        <f t="shared" si="10"/>
        <v/>
      </c>
      <c r="O37" s="1" t="str">
        <f t="shared" si="10"/>
        <v/>
      </c>
      <c r="P37" s="1" t="str">
        <f t="shared" si="10"/>
        <v/>
      </c>
      <c r="Q37" s="1" t="str">
        <f t="shared" si="10"/>
        <v/>
      </c>
      <c r="R37" s="1" t="str">
        <f t="shared" si="10"/>
        <v/>
      </c>
      <c r="S37" s="1" t="str">
        <f t="shared" si="10"/>
        <v/>
      </c>
      <c r="T37" s="1" t="str">
        <f t="shared" si="10"/>
        <v/>
      </c>
      <c r="U37" s="48" t="str">
        <f t="shared" si="10"/>
        <v/>
      </c>
    </row>
    <row r="38" spans="1:21" ht="13">
      <c r="A38" s="138"/>
      <c r="B38" s="138"/>
      <c r="C38" s="106">
        <f t="shared" si="1"/>
        <v>0</v>
      </c>
      <c r="D38" s="1" t="str">
        <f t="shared" ref="D38:I38" si="11">IF($C9&gt;$C$32,D9,"")</f>
        <v/>
      </c>
      <c r="E38" s="45" t="str">
        <f t="shared" si="11"/>
        <v/>
      </c>
      <c r="F38" s="46" t="str">
        <f t="shared" si="11"/>
        <v/>
      </c>
      <c r="G38" s="46" t="str">
        <f t="shared" si="11"/>
        <v/>
      </c>
      <c r="H38" s="46" t="str">
        <f t="shared" si="11"/>
        <v/>
      </c>
      <c r="I38" s="46" t="str">
        <f t="shared" si="11"/>
        <v/>
      </c>
      <c r="J38" s="1"/>
      <c r="K38" s="45" t="str">
        <f t="shared" si="3"/>
        <v/>
      </c>
      <c r="L38" s="49" t="b">
        <v>0</v>
      </c>
      <c r="M38" s="1" t="str">
        <f t="shared" ref="M38:U38" si="12">IF($L38=TRUE,C38,"")</f>
        <v/>
      </c>
      <c r="N38" s="1" t="str">
        <f t="shared" si="12"/>
        <v/>
      </c>
      <c r="O38" s="1" t="str">
        <f t="shared" si="12"/>
        <v/>
      </c>
      <c r="P38" s="1" t="str">
        <f t="shared" si="12"/>
        <v/>
      </c>
      <c r="Q38" s="1" t="str">
        <f t="shared" si="12"/>
        <v/>
      </c>
      <c r="R38" s="1" t="str">
        <f t="shared" si="12"/>
        <v/>
      </c>
      <c r="S38" s="1" t="str">
        <f t="shared" si="12"/>
        <v/>
      </c>
      <c r="T38" s="1" t="str">
        <f t="shared" si="12"/>
        <v/>
      </c>
      <c r="U38" s="48" t="str">
        <f t="shared" si="12"/>
        <v/>
      </c>
    </row>
    <row r="39" spans="1:21" ht="13">
      <c r="A39" s="139"/>
      <c r="B39" s="139"/>
      <c r="C39" s="106">
        <f t="shared" si="1"/>
        <v>0</v>
      </c>
      <c r="D39" s="1" t="str">
        <f t="shared" ref="D39:I39" si="13">IF($C10&gt;$C$32,D10,"")</f>
        <v/>
      </c>
      <c r="E39" s="45" t="str">
        <f t="shared" si="13"/>
        <v/>
      </c>
      <c r="F39" s="46" t="str">
        <f t="shared" si="13"/>
        <v/>
      </c>
      <c r="G39" s="46" t="str">
        <f t="shared" si="13"/>
        <v/>
      </c>
      <c r="H39" s="46" t="str">
        <f t="shared" si="13"/>
        <v/>
      </c>
      <c r="I39" s="46" t="str">
        <f t="shared" si="13"/>
        <v/>
      </c>
      <c r="J39" s="1"/>
      <c r="K39" s="45" t="str">
        <f t="shared" si="3"/>
        <v/>
      </c>
      <c r="L39" s="49" t="b">
        <v>0</v>
      </c>
      <c r="M39" s="1" t="str">
        <f t="shared" ref="M39:U39" si="14">IF($L39=TRUE,C39,"")</f>
        <v/>
      </c>
      <c r="N39" s="1" t="str">
        <f t="shared" si="14"/>
        <v/>
      </c>
      <c r="O39" s="1" t="str">
        <f t="shared" si="14"/>
        <v/>
      </c>
      <c r="P39" s="1" t="str">
        <f t="shared" si="14"/>
        <v/>
      </c>
      <c r="Q39" s="1" t="str">
        <f t="shared" si="14"/>
        <v/>
      </c>
      <c r="R39" s="1" t="str">
        <f t="shared" si="14"/>
        <v/>
      </c>
      <c r="S39" s="1" t="str">
        <f t="shared" si="14"/>
        <v/>
      </c>
      <c r="T39" s="1" t="str">
        <f t="shared" si="14"/>
        <v/>
      </c>
      <c r="U39" s="48" t="str">
        <f t="shared" si="14"/>
        <v/>
      </c>
    </row>
    <row r="40" spans="1:21" ht="13">
      <c r="A40" s="101"/>
      <c r="B40" s="176" t="s">
        <v>59</v>
      </c>
      <c r="C40" s="106">
        <f t="shared" si="1"/>
        <v>0</v>
      </c>
      <c r="D40" s="1" t="str">
        <f t="shared" ref="D40:I40" si="15">IF($C11&gt;$C$32,D11,"")</f>
        <v/>
      </c>
      <c r="E40" s="45" t="str">
        <f t="shared" si="15"/>
        <v/>
      </c>
      <c r="F40" s="46" t="str">
        <f t="shared" si="15"/>
        <v/>
      </c>
      <c r="G40" s="46" t="str">
        <f t="shared" si="15"/>
        <v/>
      </c>
      <c r="H40" s="46" t="str">
        <f t="shared" si="15"/>
        <v/>
      </c>
      <c r="I40" s="46" t="str">
        <f t="shared" si="15"/>
        <v/>
      </c>
      <c r="J40" s="1"/>
      <c r="K40" s="45" t="str">
        <f t="shared" si="3"/>
        <v/>
      </c>
      <c r="L40" s="47" t="b">
        <v>0</v>
      </c>
      <c r="M40" s="1"/>
      <c r="N40" s="1"/>
      <c r="O40" s="1"/>
      <c r="P40" s="1"/>
      <c r="Q40" s="1"/>
      <c r="R40" s="1"/>
      <c r="S40" s="1"/>
      <c r="T40" s="1"/>
      <c r="U40" s="48"/>
    </row>
    <row r="41" spans="1:21" ht="50.5">
      <c r="A41" s="101"/>
      <c r="B41" s="138"/>
      <c r="C41" s="106">
        <f t="shared" si="1"/>
        <v>4</v>
      </c>
      <c r="D41" s="1" t="str">
        <f t="shared" ref="D41:I41" si="16">IF($C12&gt;$C$32,D12,"")</f>
        <v>RL.5.2</v>
      </c>
      <c r="E41" s="45" t="str">
        <f t="shared" si="16"/>
        <v>Determine a theme of a story, drama, or poem from details in the text, including how characters in a story or drama respond to challenges or how the speaker in a poem reflects upon a topic; summarize the text.</v>
      </c>
      <c r="F41" s="46" t="b">
        <f t="shared" si="16"/>
        <v>1</v>
      </c>
      <c r="G41" s="46" t="b">
        <f t="shared" si="16"/>
        <v>1</v>
      </c>
      <c r="H41" s="46" t="b">
        <f t="shared" si="16"/>
        <v>1</v>
      </c>
      <c r="I41" s="46" t="b">
        <f t="shared" si="16"/>
        <v>1</v>
      </c>
      <c r="J41" s="1"/>
      <c r="K41" s="45">
        <f t="shared" si="3"/>
        <v>0</v>
      </c>
      <c r="L41" s="47" t="b">
        <v>1</v>
      </c>
      <c r="M41" s="1"/>
      <c r="N41" s="1"/>
      <c r="O41" s="1"/>
      <c r="P41" s="1"/>
      <c r="Q41" s="1"/>
      <c r="R41" s="1"/>
      <c r="S41" s="1"/>
      <c r="T41" s="1"/>
      <c r="U41" s="48"/>
    </row>
    <row r="42" spans="1:21" ht="38">
      <c r="A42" s="168" t="s">
        <v>58</v>
      </c>
      <c r="B42" s="139"/>
      <c r="C42" s="106">
        <f t="shared" si="1"/>
        <v>4</v>
      </c>
      <c r="D42" s="1" t="str">
        <f t="shared" ref="D42:I42" si="17">IF($C13&gt;$C$32,D13,"")</f>
        <v>RL.5.3</v>
      </c>
      <c r="E42" s="45" t="str">
        <f t="shared" si="17"/>
        <v>Compare and contrast two or more characters, settings, or events in a story or drama, drawing on specific details in the text (e.g., how characters interact).</v>
      </c>
      <c r="F42" s="46" t="b">
        <f t="shared" si="17"/>
        <v>1</v>
      </c>
      <c r="G42" s="46" t="b">
        <f t="shared" si="17"/>
        <v>1</v>
      </c>
      <c r="H42" s="46" t="b">
        <f t="shared" si="17"/>
        <v>1</v>
      </c>
      <c r="I42" s="46" t="b">
        <f t="shared" si="17"/>
        <v>1</v>
      </c>
      <c r="J42" s="1"/>
      <c r="K42" s="45">
        <f t="shared" si="3"/>
        <v>0</v>
      </c>
      <c r="L42" s="47" t="b">
        <v>1</v>
      </c>
      <c r="M42" s="1">
        <f t="shared" ref="M42:U42" si="18">IF($L42=TRUE,C42,"")</f>
        <v>4</v>
      </c>
      <c r="N42" s="1" t="str">
        <f t="shared" si="18"/>
        <v>RL.5.3</v>
      </c>
      <c r="O42" s="1" t="str">
        <f t="shared" si="18"/>
        <v>Compare and contrast two or more characters, settings, or events in a story or drama, drawing on specific details in the text (e.g., how characters interact).</v>
      </c>
      <c r="P42" s="1" t="b">
        <f t="shared" si="18"/>
        <v>1</v>
      </c>
      <c r="Q42" s="1" t="b">
        <f t="shared" si="18"/>
        <v>1</v>
      </c>
      <c r="R42" s="1" t="b">
        <f t="shared" si="18"/>
        <v>1</v>
      </c>
      <c r="S42" s="1" t="b">
        <f t="shared" si="18"/>
        <v>1</v>
      </c>
      <c r="T42" s="1">
        <f t="shared" si="18"/>
        <v>0</v>
      </c>
      <c r="U42" s="48">
        <f t="shared" si="18"/>
        <v>0</v>
      </c>
    </row>
    <row r="43" spans="1:21" ht="13">
      <c r="A43" s="138"/>
      <c r="B43" s="178" t="s">
        <v>66</v>
      </c>
      <c r="C43" s="106">
        <f t="shared" si="1"/>
        <v>0</v>
      </c>
      <c r="D43" s="1" t="str">
        <f t="shared" ref="D43:I43" si="19">IF($C14&gt;$C$32,D14,"")</f>
        <v/>
      </c>
      <c r="E43" s="45" t="str">
        <f t="shared" si="19"/>
        <v/>
      </c>
      <c r="F43" s="46" t="str">
        <f t="shared" si="19"/>
        <v/>
      </c>
      <c r="G43" s="46" t="str">
        <f t="shared" si="19"/>
        <v/>
      </c>
      <c r="H43" s="46" t="str">
        <f t="shared" si="19"/>
        <v/>
      </c>
      <c r="I43" s="46" t="str">
        <f t="shared" si="19"/>
        <v/>
      </c>
      <c r="J43" s="1"/>
      <c r="K43" s="45" t="str">
        <f t="shared" si="3"/>
        <v/>
      </c>
      <c r="L43" s="47" t="b">
        <v>0</v>
      </c>
      <c r="M43" s="1" t="str">
        <f t="shared" ref="M43:U43" si="20">IF($L43=TRUE,C43,"")</f>
        <v/>
      </c>
      <c r="N43" s="1" t="str">
        <f t="shared" si="20"/>
        <v/>
      </c>
      <c r="O43" s="1" t="str">
        <f t="shared" si="20"/>
        <v/>
      </c>
      <c r="P43" s="1" t="str">
        <f t="shared" si="20"/>
        <v/>
      </c>
      <c r="Q43" s="1" t="str">
        <f t="shared" si="20"/>
        <v/>
      </c>
      <c r="R43" s="1" t="str">
        <f t="shared" si="20"/>
        <v/>
      </c>
      <c r="S43" s="1" t="str">
        <f t="shared" si="20"/>
        <v/>
      </c>
      <c r="T43" s="1" t="str">
        <f t="shared" si="20"/>
        <v/>
      </c>
      <c r="U43" s="48" t="str">
        <f t="shared" si="20"/>
        <v/>
      </c>
    </row>
    <row r="44" spans="1:21" ht="13">
      <c r="A44" s="138"/>
      <c r="B44" s="138"/>
      <c r="C44" s="106">
        <f t="shared" si="1"/>
        <v>0</v>
      </c>
      <c r="D44" s="1" t="str">
        <f t="shared" ref="D44:I44" si="21">IF($C15&gt;$C$32,D15,"")</f>
        <v/>
      </c>
      <c r="E44" s="45" t="str">
        <f t="shared" si="21"/>
        <v/>
      </c>
      <c r="F44" s="46" t="str">
        <f t="shared" si="21"/>
        <v/>
      </c>
      <c r="G44" s="46" t="str">
        <f t="shared" si="21"/>
        <v/>
      </c>
      <c r="H44" s="46" t="str">
        <f t="shared" si="21"/>
        <v/>
      </c>
      <c r="I44" s="46" t="str">
        <f t="shared" si="21"/>
        <v/>
      </c>
      <c r="J44" s="1"/>
      <c r="K44" s="45" t="str">
        <f t="shared" si="3"/>
        <v/>
      </c>
      <c r="L44" s="47" t="b">
        <v>0</v>
      </c>
      <c r="M44" s="1" t="str">
        <f t="shared" ref="M44:U44" si="22">IF($L44=TRUE,C44,"")</f>
        <v/>
      </c>
      <c r="N44" s="1" t="str">
        <f t="shared" si="22"/>
        <v/>
      </c>
      <c r="O44" s="1" t="str">
        <f t="shared" si="22"/>
        <v/>
      </c>
      <c r="P44" s="1" t="str">
        <f t="shared" si="22"/>
        <v/>
      </c>
      <c r="Q44" s="1" t="str">
        <f t="shared" si="22"/>
        <v/>
      </c>
      <c r="R44" s="1" t="str">
        <f t="shared" si="22"/>
        <v/>
      </c>
      <c r="S44" s="1" t="str">
        <f t="shared" si="22"/>
        <v/>
      </c>
      <c r="T44" s="1" t="str">
        <f t="shared" si="22"/>
        <v/>
      </c>
      <c r="U44" s="48" t="str">
        <f t="shared" si="22"/>
        <v/>
      </c>
    </row>
    <row r="45" spans="1:21" ht="25.5">
      <c r="A45" s="138"/>
      <c r="B45" s="139"/>
      <c r="C45" s="106">
        <f t="shared" si="1"/>
        <v>4</v>
      </c>
      <c r="D45" s="1" t="str">
        <f t="shared" ref="D45:I45" si="23">IF($C16&gt;$C$32,D16,"")</f>
        <v>RL.5.6</v>
      </c>
      <c r="E45" s="45" t="str">
        <f t="shared" si="23"/>
        <v>Describe how a narrator’s or speaker’s point of view influences how events are described.</v>
      </c>
      <c r="F45" s="46" t="b">
        <f t="shared" si="23"/>
        <v>1</v>
      </c>
      <c r="G45" s="46" t="b">
        <f t="shared" si="23"/>
        <v>1</v>
      </c>
      <c r="H45" s="46" t="b">
        <f t="shared" si="23"/>
        <v>1</v>
      </c>
      <c r="I45" s="46" t="b">
        <f t="shared" si="23"/>
        <v>1</v>
      </c>
      <c r="J45" s="1"/>
      <c r="K45" s="45">
        <f t="shared" si="3"/>
        <v>0</v>
      </c>
      <c r="L45" s="47" t="b">
        <v>1</v>
      </c>
      <c r="M45" s="1">
        <f t="shared" ref="M45:U45" si="24">IF($L45=TRUE,C45,"")</f>
        <v>4</v>
      </c>
      <c r="N45" s="1" t="str">
        <f t="shared" si="24"/>
        <v>RL.5.6</v>
      </c>
      <c r="O45" s="1" t="str">
        <f t="shared" si="24"/>
        <v>Describe how a narrator’s or speaker’s point of view influences how events are described.</v>
      </c>
      <c r="P45" s="1" t="b">
        <f t="shared" si="24"/>
        <v>1</v>
      </c>
      <c r="Q45" s="1" t="b">
        <f t="shared" si="24"/>
        <v>1</v>
      </c>
      <c r="R45" s="1" t="b">
        <f t="shared" si="24"/>
        <v>1</v>
      </c>
      <c r="S45" s="1" t="b">
        <f t="shared" si="24"/>
        <v>1</v>
      </c>
      <c r="T45" s="1">
        <f t="shared" si="24"/>
        <v>0</v>
      </c>
      <c r="U45" s="48">
        <f t="shared" si="24"/>
        <v>0</v>
      </c>
    </row>
    <row r="46" spans="1:21" ht="13">
      <c r="A46" s="138"/>
      <c r="B46" s="179" t="s">
        <v>73</v>
      </c>
      <c r="C46" s="106">
        <f t="shared" si="1"/>
        <v>0</v>
      </c>
      <c r="D46" s="1" t="str">
        <f t="shared" ref="D46:I46" si="25">IF($C17&gt;$C$32,D17,"")</f>
        <v/>
      </c>
      <c r="E46" s="45" t="str">
        <f t="shared" si="25"/>
        <v/>
      </c>
      <c r="F46" s="46" t="str">
        <f t="shared" si="25"/>
        <v/>
      </c>
      <c r="G46" s="46" t="str">
        <f t="shared" si="25"/>
        <v/>
      </c>
      <c r="H46" s="46" t="str">
        <f t="shared" si="25"/>
        <v/>
      </c>
      <c r="I46" s="46" t="str">
        <f t="shared" si="25"/>
        <v/>
      </c>
      <c r="J46" s="1"/>
      <c r="K46" s="45" t="str">
        <f t="shared" si="3"/>
        <v/>
      </c>
      <c r="L46" s="47" t="b">
        <v>0</v>
      </c>
      <c r="M46" s="1" t="str">
        <f t="shared" ref="M46:U46" si="26">IF($L46=TRUE,C46,"")</f>
        <v/>
      </c>
      <c r="N46" s="1" t="str">
        <f t="shared" si="26"/>
        <v/>
      </c>
      <c r="O46" s="1" t="str">
        <f t="shared" si="26"/>
        <v/>
      </c>
      <c r="P46" s="1" t="str">
        <f t="shared" si="26"/>
        <v/>
      </c>
      <c r="Q46" s="1" t="str">
        <f t="shared" si="26"/>
        <v/>
      </c>
      <c r="R46" s="1" t="str">
        <f t="shared" si="26"/>
        <v/>
      </c>
      <c r="S46" s="1" t="str">
        <f t="shared" si="26"/>
        <v/>
      </c>
      <c r="T46" s="1" t="str">
        <f t="shared" si="26"/>
        <v/>
      </c>
      <c r="U46" s="48" t="str">
        <f t="shared" si="26"/>
        <v/>
      </c>
    </row>
    <row r="47" spans="1:21" ht="38">
      <c r="A47" s="138"/>
      <c r="B47" s="139"/>
      <c r="C47" s="106">
        <f t="shared" si="1"/>
        <v>3</v>
      </c>
      <c r="D47" s="1" t="str">
        <f t="shared" ref="D47:I47" si="27">IF($C18&gt;$C$32,D18,"")</f>
        <v>RL.5.9</v>
      </c>
      <c r="E47" s="45" t="str">
        <f t="shared" si="27"/>
        <v>Compare and contrast stories in the same genre (e.g., mysteries and adventure stories) on their approaches to similar themes and topics.</v>
      </c>
      <c r="F47" s="46" t="b">
        <f t="shared" si="27"/>
        <v>1</v>
      </c>
      <c r="G47" s="46" t="b">
        <f t="shared" si="27"/>
        <v>1</v>
      </c>
      <c r="H47" s="46" t="b">
        <f t="shared" si="27"/>
        <v>1</v>
      </c>
      <c r="I47" s="46" t="b">
        <f t="shared" si="27"/>
        <v>0</v>
      </c>
      <c r="J47" s="1"/>
      <c r="K47" s="45">
        <f t="shared" si="3"/>
        <v>0</v>
      </c>
      <c r="L47" s="47" t="b">
        <v>0</v>
      </c>
      <c r="M47" s="1" t="str">
        <f t="shared" ref="M47:U47" si="28">IF($L47=TRUE,C47,"")</f>
        <v/>
      </c>
      <c r="N47" s="1" t="str">
        <f t="shared" si="28"/>
        <v/>
      </c>
      <c r="O47" s="1" t="str">
        <f t="shared" si="28"/>
        <v/>
      </c>
      <c r="P47" s="1" t="str">
        <f t="shared" si="28"/>
        <v/>
      </c>
      <c r="Q47" s="1" t="str">
        <f t="shared" si="28"/>
        <v/>
      </c>
      <c r="R47" s="1" t="str">
        <f t="shared" si="28"/>
        <v/>
      </c>
      <c r="S47" s="1" t="str">
        <f t="shared" si="28"/>
        <v/>
      </c>
      <c r="T47" s="1" t="str">
        <f t="shared" si="28"/>
        <v/>
      </c>
      <c r="U47" s="48" t="str">
        <f t="shared" si="28"/>
        <v/>
      </c>
    </row>
    <row r="48" spans="1:21" ht="52">
      <c r="A48" s="139"/>
      <c r="B48" s="103" t="s">
        <v>78</v>
      </c>
      <c r="C48" s="106">
        <f t="shared" si="1"/>
        <v>0</v>
      </c>
      <c r="D48" s="1" t="str">
        <f t="shared" ref="D48:I48" si="29">IF($C19&gt;$C$32,D19,"")</f>
        <v/>
      </c>
      <c r="E48" s="45" t="str">
        <f t="shared" si="29"/>
        <v/>
      </c>
      <c r="F48" s="46" t="str">
        <f t="shared" si="29"/>
        <v/>
      </c>
      <c r="G48" s="46" t="str">
        <f t="shared" si="29"/>
        <v/>
      </c>
      <c r="H48" s="46" t="str">
        <f t="shared" si="29"/>
        <v/>
      </c>
      <c r="I48" s="46" t="str">
        <f t="shared" si="29"/>
        <v/>
      </c>
      <c r="J48" s="1"/>
      <c r="K48" s="45" t="str">
        <f t="shared" si="3"/>
        <v/>
      </c>
      <c r="L48" s="49" t="b">
        <v>0</v>
      </c>
      <c r="M48" s="1" t="str">
        <f t="shared" ref="M48:U48" si="30">IF($L48=TRUE,C48,"")</f>
        <v/>
      </c>
      <c r="N48" s="1" t="str">
        <f t="shared" si="30"/>
        <v/>
      </c>
      <c r="O48" s="1" t="str">
        <f t="shared" si="30"/>
        <v/>
      </c>
      <c r="P48" s="1" t="str">
        <f t="shared" si="30"/>
        <v/>
      </c>
      <c r="Q48" s="1" t="str">
        <f t="shared" si="30"/>
        <v/>
      </c>
      <c r="R48" s="1" t="str">
        <f t="shared" si="30"/>
        <v/>
      </c>
      <c r="S48" s="1" t="str">
        <f t="shared" si="30"/>
        <v/>
      </c>
      <c r="T48" s="1" t="str">
        <f t="shared" si="30"/>
        <v/>
      </c>
      <c r="U48" s="48" t="str">
        <f t="shared" si="30"/>
        <v/>
      </c>
    </row>
    <row r="49" spans="1:21" ht="13">
      <c r="A49" s="171" t="s">
        <v>81</v>
      </c>
      <c r="B49" s="180" t="s">
        <v>59</v>
      </c>
      <c r="C49" s="106">
        <f t="shared" si="1"/>
        <v>0</v>
      </c>
      <c r="D49" s="1" t="str">
        <f t="shared" ref="D49:I49" si="31">IF($C20&gt;$C$32,D20,"")</f>
        <v/>
      </c>
      <c r="E49" s="45" t="str">
        <f t="shared" si="31"/>
        <v/>
      </c>
      <c r="F49" s="46" t="str">
        <f t="shared" si="31"/>
        <v/>
      </c>
      <c r="G49" s="46" t="str">
        <f t="shared" si="31"/>
        <v/>
      </c>
      <c r="H49" s="46" t="str">
        <f t="shared" si="31"/>
        <v/>
      </c>
      <c r="I49" s="46" t="str">
        <f t="shared" si="31"/>
        <v/>
      </c>
      <c r="J49" s="1"/>
      <c r="K49" s="45" t="str">
        <f t="shared" si="3"/>
        <v/>
      </c>
      <c r="L49" s="47" t="b">
        <v>0</v>
      </c>
      <c r="M49" s="1" t="str">
        <f t="shared" ref="M49:U49" si="32">IF($L49=TRUE,C49,"")</f>
        <v/>
      </c>
      <c r="N49" s="1" t="str">
        <f t="shared" si="32"/>
        <v/>
      </c>
      <c r="O49" s="1" t="str">
        <f t="shared" si="32"/>
        <v/>
      </c>
      <c r="P49" s="1" t="str">
        <f t="shared" si="32"/>
        <v/>
      </c>
      <c r="Q49" s="1" t="str">
        <f t="shared" si="32"/>
        <v/>
      </c>
      <c r="R49" s="1" t="str">
        <f t="shared" si="32"/>
        <v/>
      </c>
      <c r="S49" s="1" t="str">
        <f t="shared" si="32"/>
        <v/>
      </c>
      <c r="T49" s="1" t="str">
        <f t="shared" si="32"/>
        <v/>
      </c>
      <c r="U49" s="48" t="str">
        <f t="shared" si="32"/>
        <v/>
      </c>
    </row>
    <row r="50" spans="1:21" ht="25.5">
      <c r="A50" s="138"/>
      <c r="B50" s="138"/>
      <c r="C50" s="106">
        <f t="shared" si="1"/>
        <v>4</v>
      </c>
      <c r="D50" s="1" t="str">
        <f t="shared" ref="D50:I50" si="33">IF($C21&gt;$C$32,D21,"")</f>
        <v>RI.5.2</v>
      </c>
      <c r="E50" s="45" t="str">
        <f t="shared" si="33"/>
        <v>Determine two or more main ideas of a text and explain how they are supported by key details; summarize the text.</v>
      </c>
      <c r="F50" s="46" t="b">
        <f t="shared" si="33"/>
        <v>1</v>
      </c>
      <c r="G50" s="46" t="b">
        <f t="shared" si="33"/>
        <v>1</v>
      </c>
      <c r="H50" s="46" t="b">
        <f t="shared" si="33"/>
        <v>1</v>
      </c>
      <c r="I50" s="46" t="b">
        <f t="shared" si="33"/>
        <v>1</v>
      </c>
      <c r="J50" s="1"/>
      <c r="K50" s="45">
        <f t="shared" si="3"/>
        <v>0</v>
      </c>
      <c r="L50" s="47" t="b">
        <v>1</v>
      </c>
      <c r="M50" s="1">
        <f t="shared" ref="M50:U50" si="34">IF($L50=TRUE,C50,"")</f>
        <v>4</v>
      </c>
      <c r="N50" s="1" t="str">
        <f t="shared" si="34"/>
        <v>RI.5.2</v>
      </c>
      <c r="O50" s="1" t="str">
        <f t="shared" si="34"/>
        <v>Determine two or more main ideas of a text and explain how they are supported by key details; summarize the text.</v>
      </c>
      <c r="P50" s="1" t="b">
        <f t="shared" si="34"/>
        <v>1</v>
      </c>
      <c r="Q50" s="1" t="b">
        <f t="shared" si="34"/>
        <v>1</v>
      </c>
      <c r="R50" s="1" t="b">
        <f t="shared" si="34"/>
        <v>1</v>
      </c>
      <c r="S50" s="1" t="b">
        <f t="shared" si="34"/>
        <v>1</v>
      </c>
      <c r="T50" s="1">
        <f t="shared" si="34"/>
        <v>0</v>
      </c>
      <c r="U50" s="48">
        <f t="shared" si="34"/>
        <v>0</v>
      </c>
    </row>
    <row r="51" spans="1:21" ht="50.5">
      <c r="A51" s="138"/>
      <c r="B51" s="139"/>
      <c r="C51" s="106">
        <f t="shared" si="1"/>
        <v>4</v>
      </c>
      <c r="D51" s="1" t="str">
        <f t="shared" ref="D51:I51" si="35">IF($C22&gt;$C$32,D22,"")</f>
        <v>RI.5.3</v>
      </c>
      <c r="E51" s="45" t="str">
        <f t="shared" si="35"/>
        <v>Explain the relationships or interactions between two or more individuals, events, ideas, or concepts in a historical, scientific, or technical text based on specific information in the text.</v>
      </c>
      <c r="F51" s="46" t="b">
        <f t="shared" si="35"/>
        <v>1</v>
      </c>
      <c r="G51" s="46" t="b">
        <f t="shared" si="35"/>
        <v>1</v>
      </c>
      <c r="H51" s="46" t="b">
        <f t="shared" si="35"/>
        <v>1</v>
      </c>
      <c r="I51" s="46" t="b">
        <f t="shared" si="35"/>
        <v>1</v>
      </c>
      <c r="J51" s="1"/>
      <c r="K51" s="45">
        <f t="shared" si="3"/>
        <v>0</v>
      </c>
      <c r="L51" s="47" t="b">
        <v>1</v>
      </c>
      <c r="M51" s="1">
        <f t="shared" ref="M51:U51" si="36">IF($L51=TRUE,C51,"")</f>
        <v>4</v>
      </c>
      <c r="N51" s="1" t="str">
        <f t="shared" si="36"/>
        <v>RI.5.3</v>
      </c>
      <c r="O51" s="1" t="str">
        <f t="shared" si="36"/>
        <v>Explain the relationships or interactions between two or more individuals, events, ideas, or concepts in a historical, scientific, or technical text based on specific information in the text.</v>
      </c>
      <c r="P51" s="1" t="b">
        <f t="shared" si="36"/>
        <v>1</v>
      </c>
      <c r="Q51" s="1" t="b">
        <f t="shared" si="36"/>
        <v>1</v>
      </c>
      <c r="R51" s="1" t="b">
        <f t="shared" si="36"/>
        <v>1</v>
      </c>
      <c r="S51" s="1" t="b">
        <f t="shared" si="36"/>
        <v>1</v>
      </c>
      <c r="T51" s="1">
        <f t="shared" si="36"/>
        <v>0</v>
      </c>
      <c r="U51" s="48">
        <f t="shared" si="36"/>
        <v>0</v>
      </c>
    </row>
    <row r="52" spans="1:21" ht="13">
      <c r="A52" s="138"/>
      <c r="B52" s="181" t="s">
        <v>66</v>
      </c>
      <c r="C52" s="106">
        <f t="shared" si="1"/>
        <v>0</v>
      </c>
      <c r="D52" s="1" t="str">
        <f t="shared" ref="D52:I52" si="37">IF($C23&gt;$C$32,D23,"")</f>
        <v/>
      </c>
      <c r="E52" s="45" t="str">
        <f t="shared" si="37"/>
        <v/>
      </c>
      <c r="F52" s="46" t="str">
        <f t="shared" si="37"/>
        <v/>
      </c>
      <c r="G52" s="46" t="str">
        <f t="shared" si="37"/>
        <v/>
      </c>
      <c r="H52" s="46" t="str">
        <f t="shared" si="37"/>
        <v/>
      </c>
      <c r="I52" s="46" t="str">
        <f t="shared" si="37"/>
        <v/>
      </c>
      <c r="J52" s="1"/>
      <c r="K52" s="45" t="str">
        <f t="shared" si="3"/>
        <v/>
      </c>
      <c r="L52" s="47" t="b">
        <v>0</v>
      </c>
      <c r="M52" s="1" t="str">
        <f t="shared" ref="M52:U52" si="38">IF($L52=TRUE,C52,"")</f>
        <v/>
      </c>
      <c r="N52" s="1" t="str">
        <f t="shared" si="38"/>
        <v/>
      </c>
      <c r="O52" s="1" t="str">
        <f t="shared" si="38"/>
        <v/>
      </c>
      <c r="P52" s="1" t="str">
        <f t="shared" si="38"/>
        <v/>
      </c>
      <c r="Q52" s="1" t="str">
        <f t="shared" si="38"/>
        <v/>
      </c>
      <c r="R52" s="1" t="str">
        <f t="shared" si="38"/>
        <v/>
      </c>
      <c r="S52" s="1" t="str">
        <f t="shared" si="38"/>
        <v/>
      </c>
      <c r="T52" s="1" t="str">
        <f t="shared" si="38"/>
        <v/>
      </c>
      <c r="U52" s="48" t="str">
        <f t="shared" si="38"/>
        <v/>
      </c>
    </row>
    <row r="53" spans="1:21" ht="13">
      <c r="A53" s="138"/>
      <c r="B53" s="138"/>
      <c r="C53" s="106">
        <f t="shared" si="1"/>
        <v>0</v>
      </c>
      <c r="D53" s="1" t="str">
        <f t="shared" ref="D53:I53" si="39">IF($C24&gt;$C$32,D24,"")</f>
        <v/>
      </c>
      <c r="E53" s="45" t="str">
        <f t="shared" si="39"/>
        <v/>
      </c>
      <c r="F53" s="46" t="str">
        <f t="shared" si="39"/>
        <v/>
      </c>
      <c r="G53" s="46" t="str">
        <f t="shared" si="39"/>
        <v/>
      </c>
      <c r="H53" s="46" t="str">
        <f t="shared" si="39"/>
        <v/>
      </c>
      <c r="I53" s="46" t="str">
        <f t="shared" si="39"/>
        <v/>
      </c>
      <c r="J53" s="1"/>
      <c r="K53" s="45" t="str">
        <f t="shared" si="3"/>
        <v/>
      </c>
      <c r="L53" s="47" t="b">
        <v>0</v>
      </c>
      <c r="M53" s="1" t="str">
        <f t="shared" ref="M53:U53" si="40">IF($L53=TRUE,C53,"")</f>
        <v/>
      </c>
      <c r="N53" s="1" t="str">
        <f t="shared" si="40"/>
        <v/>
      </c>
      <c r="O53" s="1" t="str">
        <f t="shared" si="40"/>
        <v/>
      </c>
      <c r="P53" s="1" t="str">
        <f t="shared" si="40"/>
        <v/>
      </c>
      <c r="Q53" s="1" t="str">
        <f t="shared" si="40"/>
        <v/>
      </c>
      <c r="R53" s="1" t="str">
        <f t="shared" si="40"/>
        <v/>
      </c>
      <c r="S53" s="1" t="str">
        <f t="shared" si="40"/>
        <v/>
      </c>
      <c r="T53" s="1" t="str">
        <f t="shared" si="40"/>
        <v/>
      </c>
      <c r="U53" s="48" t="str">
        <f t="shared" si="40"/>
        <v/>
      </c>
    </row>
    <row r="54" spans="1:21" ht="38">
      <c r="A54" s="138"/>
      <c r="B54" s="139"/>
      <c r="C54" s="106">
        <f t="shared" si="1"/>
        <v>4</v>
      </c>
      <c r="D54" s="1" t="str">
        <f t="shared" ref="D54:I54" si="41">IF($C25&gt;$C$32,D25,"")</f>
        <v>RI.5.6</v>
      </c>
      <c r="E54" s="45" t="str">
        <f t="shared" si="41"/>
        <v>Analyze multiple accounts of the same event or topic, noting important similarities and differences in the point of view they represent.</v>
      </c>
      <c r="F54" s="46" t="b">
        <f t="shared" si="41"/>
        <v>1</v>
      </c>
      <c r="G54" s="46" t="b">
        <f t="shared" si="41"/>
        <v>1</v>
      </c>
      <c r="H54" s="46" t="b">
        <f t="shared" si="41"/>
        <v>1</v>
      </c>
      <c r="I54" s="46" t="b">
        <f t="shared" si="41"/>
        <v>1</v>
      </c>
      <c r="J54" s="1"/>
      <c r="K54" s="45">
        <f t="shared" si="3"/>
        <v>0</v>
      </c>
      <c r="L54" s="47" t="b">
        <v>1</v>
      </c>
      <c r="M54" s="1">
        <f t="shared" ref="M54:U54" si="42">IF($L54=TRUE,C54,"")</f>
        <v>4</v>
      </c>
      <c r="N54" s="1" t="str">
        <f t="shared" si="42"/>
        <v>RI.5.6</v>
      </c>
      <c r="O54" s="1" t="str">
        <f t="shared" si="42"/>
        <v>Analyze multiple accounts of the same event or topic, noting important similarities and differences in the point of view they represent.</v>
      </c>
      <c r="P54" s="1" t="b">
        <f t="shared" si="42"/>
        <v>1</v>
      </c>
      <c r="Q54" s="1" t="b">
        <f t="shared" si="42"/>
        <v>1</v>
      </c>
      <c r="R54" s="1" t="b">
        <f t="shared" si="42"/>
        <v>1</v>
      </c>
      <c r="S54" s="1" t="b">
        <f t="shared" si="42"/>
        <v>1</v>
      </c>
      <c r="T54" s="1">
        <f t="shared" si="42"/>
        <v>0</v>
      </c>
      <c r="U54" s="48">
        <f t="shared" si="42"/>
        <v>0</v>
      </c>
    </row>
    <row r="55" spans="1:21" ht="13">
      <c r="A55" s="138"/>
      <c r="B55" s="177" t="s">
        <v>73</v>
      </c>
      <c r="C55" s="106">
        <f t="shared" si="1"/>
        <v>0</v>
      </c>
      <c r="D55" s="1" t="str">
        <f t="shared" ref="D55:I55" si="43">IF($C26&gt;$C$32,D26,"")</f>
        <v/>
      </c>
      <c r="E55" s="45" t="str">
        <f t="shared" si="43"/>
        <v/>
      </c>
      <c r="F55" s="46" t="str">
        <f t="shared" si="43"/>
        <v/>
      </c>
      <c r="G55" s="46" t="str">
        <f t="shared" si="43"/>
        <v/>
      </c>
      <c r="H55" s="46" t="str">
        <f t="shared" si="43"/>
        <v/>
      </c>
      <c r="I55" s="46" t="str">
        <f t="shared" si="43"/>
        <v/>
      </c>
      <c r="J55" s="1"/>
      <c r="K55" s="45" t="str">
        <f t="shared" si="3"/>
        <v/>
      </c>
      <c r="L55" s="47" t="b">
        <v>0</v>
      </c>
      <c r="M55" s="1" t="str">
        <f t="shared" ref="M55:U55" si="44">IF($L55=TRUE,C55,"")</f>
        <v/>
      </c>
      <c r="N55" s="1" t="str">
        <f t="shared" si="44"/>
        <v/>
      </c>
      <c r="O55" s="1" t="str">
        <f t="shared" si="44"/>
        <v/>
      </c>
      <c r="P55" s="1" t="str">
        <f t="shared" si="44"/>
        <v/>
      </c>
      <c r="Q55" s="1" t="str">
        <f t="shared" si="44"/>
        <v/>
      </c>
      <c r="R55" s="1" t="str">
        <f t="shared" si="44"/>
        <v/>
      </c>
      <c r="S55" s="1" t="str">
        <f t="shared" si="44"/>
        <v/>
      </c>
      <c r="T55" s="1" t="str">
        <f t="shared" si="44"/>
        <v/>
      </c>
      <c r="U55" s="48" t="str">
        <f t="shared" si="44"/>
        <v/>
      </c>
    </row>
    <row r="56" spans="1:21" ht="13">
      <c r="A56" s="138"/>
      <c r="B56" s="138"/>
      <c r="C56" s="106">
        <f t="shared" si="1"/>
        <v>0</v>
      </c>
      <c r="D56" s="1" t="str">
        <f t="shared" ref="D56:I56" si="45">IF($C27&gt;$C$32,D27,"")</f>
        <v/>
      </c>
      <c r="E56" s="45" t="str">
        <f t="shared" si="45"/>
        <v/>
      </c>
      <c r="F56" s="46" t="str">
        <f t="shared" si="45"/>
        <v/>
      </c>
      <c r="G56" s="46" t="str">
        <f t="shared" si="45"/>
        <v/>
      </c>
      <c r="H56" s="46" t="str">
        <f t="shared" si="45"/>
        <v/>
      </c>
      <c r="I56" s="46" t="str">
        <f t="shared" si="45"/>
        <v/>
      </c>
      <c r="J56" s="1"/>
      <c r="K56" s="45" t="str">
        <f t="shared" si="3"/>
        <v/>
      </c>
      <c r="L56" s="47" t="b">
        <v>0</v>
      </c>
      <c r="M56" s="1" t="str">
        <f t="shared" ref="M56:U56" si="46">IF($L56=TRUE,C56,"")</f>
        <v/>
      </c>
      <c r="N56" s="1" t="str">
        <f t="shared" si="46"/>
        <v/>
      </c>
      <c r="O56" s="1" t="str">
        <f t="shared" si="46"/>
        <v/>
      </c>
      <c r="P56" s="1" t="str">
        <f t="shared" si="46"/>
        <v/>
      </c>
      <c r="Q56" s="1" t="str">
        <f t="shared" si="46"/>
        <v/>
      </c>
      <c r="R56" s="1" t="str">
        <f t="shared" si="46"/>
        <v/>
      </c>
      <c r="S56" s="1" t="str">
        <f t="shared" si="46"/>
        <v/>
      </c>
      <c r="T56" s="1" t="str">
        <f t="shared" si="46"/>
        <v/>
      </c>
      <c r="U56" s="48" t="str">
        <f t="shared" si="46"/>
        <v/>
      </c>
    </row>
    <row r="57" spans="1:21" ht="25.5">
      <c r="A57" s="138"/>
      <c r="B57" s="139"/>
      <c r="C57" s="106">
        <f t="shared" si="1"/>
        <v>3</v>
      </c>
      <c r="D57" s="1" t="str">
        <f t="shared" ref="D57:I57" si="47">IF($C28&gt;$C$32,D28,"")</f>
        <v>RI.5.9</v>
      </c>
      <c r="E57" s="45" t="str">
        <f t="shared" si="47"/>
        <v>Integrate information from several texts on the same topic in order to write or speak about the subject knowledgeably.</v>
      </c>
      <c r="F57" s="46" t="b">
        <f t="shared" si="47"/>
        <v>1</v>
      </c>
      <c r="G57" s="46" t="b">
        <f t="shared" si="47"/>
        <v>1</v>
      </c>
      <c r="H57" s="46" t="b">
        <f t="shared" si="47"/>
        <v>1</v>
      </c>
      <c r="I57" s="46" t="b">
        <f t="shared" si="47"/>
        <v>0</v>
      </c>
      <c r="J57" s="1"/>
      <c r="K57" s="45">
        <f t="shared" si="3"/>
        <v>0</v>
      </c>
      <c r="L57" s="47" t="b">
        <v>0</v>
      </c>
      <c r="M57" s="1" t="str">
        <f t="shared" ref="M57:U57" si="48">IF($L57=TRUE,C57,"")</f>
        <v/>
      </c>
      <c r="N57" s="1" t="str">
        <f t="shared" si="48"/>
        <v/>
      </c>
      <c r="O57" s="1" t="str">
        <f t="shared" si="48"/>
        <v/>
      </c>
      <c r="P57" s="1" t="str">
        <f t="shared" si="48"/>
        <v/>
      </c>
      <c r="Q57" s="1" t="str">
        <f t="shared" si="48"/>
        <v/>
      </c>
      <c r="R57" s="1" t="str">
        <f t="shared" si="48"/>
        <v/>
      </c>
      <c r="S57" s="1" t="str">
        <f t="shared" si="48"/>
        <v/>
      </c>
      <c r="T57" s="1" t="str">
        <f t="shared" si="48"/>
        <v/>
      </c>
      <c r="U57" s="48" t="str">
        <f t="shared" si="48"/>
        <v/>
      </c>
    </row>
    <row r="58" spans="1:21" ht="52">
      <c r="A58" s="139"/>
      <c r="B58" s="104" t="s">
        <v>78</v>
      </c>
      <c r="C58" s="106">
        <f t="shared" si="1"/>
        <v>0</v>
      </c>
      <c r="D58" s="1" t="str">
        <f t="shared" ref="D58:I58" si="49">IF($C29&gt;$C$32,D29,"")</f>
        <v/>
      </c>
      <c r="E58" s="45" t="str">
        <f t="shared" si="49"/>
        <v/>
      </c>
      <c r="F58" s="46" t="str">
        <f t="shared" si="49"/>
        <v/>
      </c>
      <c r="G58" s="46" t="str">
        <f t="shared" si="49"/>
        <v/>
      </c>
      <c r="H58" s="46" t="str">
        <f t="shared" si="49"/>
        <v/>
      </c>
      <c r="I58" s="46" t="str">
        <f t="shared" si="49"/>
        <v/>
      </c>
      <c r="J58" s="1"/>
      <c r="K58" s="45" t="str">
        <f t="shared" si="3"/>
        <v/>
      </c>
      <c r="L58" s="47" t="b">
        <v>0</v>
      </c>
      <c r="M58" s="1" t="str">
        <f t="shared" ref="M58:U58" si="50">IF($L58=TRUE,C58,"")</f>
        <v/>
      </c>
      <c r="N58" s="1" t="str">
        <f t="shared" si="50"/>
        <v/>
      </c>
      <c r="O58" s="1" t="str">
        <f t="shared" si="50"/>
        <v/>
      </c>
      <c r="P58" s="1" t="str">
        <f t="shared" si="50"/>
        <v/>
      </c>
      <c r="Q58" s="1" t="str">
        <f t="shared" si="50"/>
        <v/>
      </c>
      <c r="R58" s="1" t="str">
        <f t="shared" si="50"/>
        <v/>
      </c>
      <c r="S58" s="1" t="str">
        <f t="shared" si="50"/>
        <v/>
      </c>
      <c r="T58" s="1" t="str">
        <f t="shared" si="50"/>
        <v/>
      </c>
      <c r="U58" s="48" t="str">
        <f t="shared" si="50"/>
        <v/>
      </c>
    </row>
  </sheetData>
  <mergeCells count="30">
    <mergeCell ref="B55:B57"/>
    <mergeCell ref="A32:B32"/>
    <mergeCell ref="A33:B33"/>
    <mergeCell ref="A34:A39"/>
    <mergeCell ref="B34:B35"/>
    <mergeCell ref="B36:B39"/>
    <mergeCell ref="A42:A48"/>
    <mergeCell ref="A49:A58"/>
    <mergeCell ref="B43:B45"/>
    <mergeCell ref="B46:B47"/>
    <mergeCell ref="B40:B42"/>
    <mergeCell ref="B49:B51"/>
    <mergeCell ref="B52:B54"/>
    <mergeCell ref="B7:B10"/>
    <mergeCell ref="B11:B13"/>
    <mergeCell ref="B26:B28"/>
    <mergeCell ref="A31:B31"/>
    <mergeCell ref="F31:G31"/>
    <mergeCell ref="A5:A10"/>
    <mergeCell ref="A13:A19"/>
    <mergeCell ref="B14:B16"/>
    <mergeCell ref="B17:B18"/>
    <mergeCell ref="A20:A29"/>
    <mergeCell ref="B20:B22"/>
    <mergeCell ref="B23:B25"/>
    <mergeCell ref="A2:B2"/>
    <mergeCell ref="C2:K2"/>
    <mergeCell ref="A3:K3"/>
    <mergeCell ref="A4:B4"/>
    <mergeCell ref="B5:B6"/>
  </mergeCells>
  <conditionalFormatting sqref="F34:I58">
    <cfRule type="cellIs" dxfId="16" priority="1" operator="equal">
      <formula>"TRUE"</formula>
    </cfRule>
  </conditionalFormatting>
  <conditionalFormatting sqref="F34:I58">
    <cfRule type="cellIs" dxfId="15" priority="2" operator="equal">
      <formula>"FALSE"</formula>
    </cfRule>
  </conditionalFormatting>
  <conditionalFormatting sqref="D31">
    <cfRule type="expression" dxfId="14" priority="3">
      <formula>D31&gt;K31</formula>
    </cfRule>
  </conditionalFormatting>
  <conditionalFormatting sqref="D31">
    <cfRule type="expression" dxfId="13" priority="4">
      <formula>D31&lt;=K31</formula>
    </cfRule>
  </conditionalFormatting>
  <conditionalFormatting sqref="C5:C30 C32 C34:C58">
    <cfRule type="cellIs" dxfId="12" priority="5" operator="equal">
      <formula>0</formula>
    </cfRule>
  </conditionalFormatting>
  <conditionalFormatting sqref="C5:C30 C32 C34:C58">
    <cfRule type="cellIs" dxfId="11" priority="6" operator="equal">
      <formula>1</formula>
    </cfRule>
  </conditionalFormatting>
  <conditionalFormatting sqref="C5:C30 C32 C34:C58">
    <cfRule type="cellIs" dxfId="10" priority="7" operator="equal">
      <formula>2</formula>
    </cfRule>
  </conditionalFormatting>
  <conditionalFormatting sqref="C5:C30 C32 C34:C58">
    <cfRule type="cellIs" dxfId="9" priority="8" operator="equal">
      <formula>3</formula>
    </cfRule>
  </conditionalFormatting>
  <conditionalFormatting sqref="C5:C30 C32 C34:C58">
    <cfRule type="cellIs" dxfId="8" priority="9" operator="equal">
      <formula>4</formula>
    </cfRule>
  </conditionalFormatting>
  <printOptions horizontalCentered="1" gridLines="1"/>
  <pageMargins left="0.7" right="0.7" top="0.75" bottom="0.75" header="0" footer="0"/>
  <pageSetup fitToHeight="0" pageOrder="overThenDown" orientation="landscape" cellComments="atEnd"/>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outlinePr summaryBelow="0" summaryRight="0"/>
    <pageSetUpPr fitToPage="1"/>
  </sheetPr>
  <dimension ref="A1:BL3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2.6328125" defaultRowHeight="15.75" customHeight="1" outlineLevelCol="1"/>
  <cols>
    <col min="2" max="2" width="5.36328125" customWidth="1"/>
    <col min="3" max="3" width="9.453125" customWidth="1"/>
    <col min="4" max="4" width="37.6328125" customWidth="1" outlineLevel="1"/>
    <col min="5" max="8" width="1.36328125" customWidth="1" outlineLevel="1"/>
    <col min="9" max="9" width="0.7265625" customWidth="1"/>
    <col min="10" max="10" width="25.08984375" customWidth="1" outlineLevel="1"/>
    <col min="11" max="11" width="5.36328125" customWidth="1"/>
    <col min="12" max="12" width="9.453125" customWidth="1"/>
    <col min="13" max="13" width="37.6328125" customWidth="1" outlineLevel="1"/>
    <col min="14" max="17" width="1.36328125" customWidth="1" outlineLevel="1"/>
    <col min="18" max="18" width="0.7265625" customWidth="1"/>
    <col min="19" max="19" width="25.08984375" customWidth="1" outlineLevel="1"/>
    <col min="20" max="20" width="5.36328125" customWidth="1"/>
    <col min="21" max="21" width="9.453125" customWidth="1"/>
    <col min="22" max="22" width="37.6328125" customWidth="1" outlineLevel="1"/>
    <col min="23" max="26" width="1.36328125" customWidth="1" outlineLevel="1"/>
    <col min="27" max="27" width="0.7265625" customWidth="1"/>
    <col min="28" max="28" width="25.08984375" customWidth="1" outlineLevel="1"/>
    <col min="29" max="29" width="5.36328125" customWidth="1"/>
    <col min="30" max="30" width="9.453125" customWidth="1"/>
    <col min="31" max="31" width="37.6328125" customWidth="1" outlineLevel="1"/>
    <col min="32" max="35" width="1.36328125" customWidth="1" outlineLevel="1"/>
    <col min="36" max="36" width="0.7265625" customWidth="1"/>
    <col min="37" max="37" width="25.08984375" customWidth="1" outlineLevel="1"/>
    <col min="38" max="38" width="5.36328125" customWidth="1"/>
    <col min="39" max="39" width="9.453125" customWidth="1" collapsed="1"/>
    <col min="40" max="40" width="37.6328125" hidden="1" customWidth="1" outlineLevel="1"/>
    <col min="41" max="44" width="1.36328125" hidden="1" customWidth="1" outlineLevel="1"/>
    <col min="45" max="45" width="0.7265625" customWidth="1"/>
    <col min="46" max="46" width="25.08984375" customWidth="1" outlineLevel="1"/>
    <col min="47" max="47" width="5.36328125" customWidth="1"/>
    <col min="48" max="48" width="9.453125" customWidth="1"/>
    <col min="49" max="49" width="37.6328125" customWidth="1" outlineLevel="1"/>
    <col min="50" max="53" width="1.36328125" customWidth="1" outlineLevel="1"/>
    <col min="54" max="54" width="0.7265625" customWidth="1" collapsed="1"/>
    <col min="55" max="55" width="25.08984375" hidden="1" customWidth="1" outlineLevel="1"/>
    <col min="56" max="56" width="5.36328125" customWidth="1"/>
    <col min="57" max="57" width="9.453125" customWidth="1" collapsed="1"/>
    <col min="58" max="58" width="37.6328125" hidden="1" customWidth="1" outlineLevel="1"/>
    <col min="59" max="62" width="1.36328125" hidden="1" customWidth="1" outlineLevel="1"/>
    <col min="63" max="63" width="0.7265625" customWidth="1" collapsed="1"/>
    <col min="64" max="64" width="25.08984375" hidden="1" customWidth="1" outlineLevel="1"/>
  </cols>
  <sheetData>
    <row r="1" spans="1:64" ht="15.75" customHeight="1">
      <c r="A1" s="107" t="s">
        <v>401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row>
    <row r="2" spans="1:64" ht="15.75" customHeight="1">
      <c r="A2" s="108"/>
      <c r="B2" s="185" t="s">
        <v>402</v>
      </c>
      <c r="C2" s="154"/>
      <c r="D2" s="154"/>
      <c r="E2" s="154"/>
      <c r="F2" s="154"/>
      <c r="G2" s="154"/>
      <c r="H2" s="154"/>
      <c r="I2" s="154"/>
      <c r="J2" s="156"/>
      <c r="K2" s="186" t="s">
        <v>403</v>
      </c>
      <c r="L2" s="127"/>
      <c r="M2" s="127"/>
      <c r="N2" s="127"/>
      <c r="O2" s="127"/>
      <c r="P2" s="127"/>
      <c r="Q2" s="127"/>
      <c r="R2" s="127"/>
      <c r="S2" s="127"/>
      <c r="T2" s="186" t="s">
        <v>404</v>
      </c>
      <c r="U2" s="127"/>
      <c r="V2" s="127"/>
      <c r="W2" s="127"/>
      <c r="X2" s="127"/>
      <c r="Y2" s="127"/>
      <c r="Z2" s="127"/>
      <c r="AA2" s="127"/>
      <c r="AB2" s="127"/>
      <c r="AC2" s="186" t="s">
        <v>405</v>
      </c>
      <c r="AD2" s="127"/>
      <c r="AE2" s="127"/>
      <c r="AF2" s="127"/>
      <c r="AG2" s="127"/>
      <c r="AH2" s="127"/>
      <c r="AI2" s="127"/>
      <c r="AJ2" s="127"/>
      <c r="AK2" s="127"/>
      <c r="AL2" s="186" t="s">
        <v>406</v>
      </c>
      <c r="AM2" s="127"/>
      <c r="AN2" s="127"/>
      <c r="AO2" s="127"/>
      <c r="AP2" s="127"/>
      <c r="AQ2" s="127"/>
      <c r="AR2" s="127"/>
      <c r="AS2" s="127"/>
      <c r="AT2" s="127"/>
      <c r="AU2" s="186" t="s">
        <v>407</v>
      </c>
      <c r="AV2" s="127"/>
      <c r="AW2" s="127"/>
      <c r="AX2" s="127"/>
      <c r="AY2" s="127"/>
      <c r="AZ2" s="127"/>
      <c r="BA2" s="127"/>
      <c r="BB2" s="127"/>
      <c r="BC2" s="127"/>
      <c r="BD2" s="186" t="s">
        <v>408</v>
      </c>
      <c r="BE2" s="127"/>
      <c r="BF2" s="127"/>
      <c r="BG2" s="127"/>
      <c r="BH2" s="127"/>
      <c r="BI2" s="127"/>
      <c r="BJ2" s="127"/>
      <c r="BK2" s="127"/>
      <c r="BL2" s="127"/>
    </row>
    <row r="3" spans="1:64" ht="15.75" customHeight="1">
      <c r="A3" s="109" t="s">
        <v>9</v>
      </c>
      <c r="B3" s="110" t="s">
        <v>409</v>
      </c>
      <c r="C3" s="108" t="s">
        <v>410</v>
      </c>
      <c r="D3" s="111" t="s">
        <v>11</v>
      </c>
      <c r="E3" s="111" t="s">
        <v>13</v>
      </c>
      <c r="F3" s="111" t="s">
        <v>14</v>
      </c>
      <c r="G3" s="111" t="s">
        <v>5</v>
      </c>
      <c r="H3" s="111" t="s">
        <v>15</v>
      </c>
      <c r="I3" s="112"/>
      <c r="J3" s="113" t="s">
        <v>16</v>
      </c>
      <c r="K3" s="114" t="s">
        <v>409</v>
      </c>
      <c r="L3" s="115" t="s">
        <v>410</v>
      </c>
      <c r="M3" s="116" t="s">
        <v>11</v>
      </c>
      <c r="N3" s="116" t="s">
        <v>13</v>
      </c>
      <c r="O3" s="116" t="s">
        <v>14</v>
      </c>
      <c r="P3" s="116" t="s">
        <v>5</v>
      </c>
      <c r="Q3" s="116" t="s">
        <v>15</v>
      </c>
      <c r="R3" s="117"/>
      <c r="S3" s="117" t="s">
        <v>16</v>
      </c>
      <c r="T3" s="115" t="s">
        <v>409</v>
      </c>
      <c r="U3" s="115" t="s">
        <v>410</v>
      </c>
      <c r="V3" s="116" t="s">
        <v>11</v>
      </c>
      <c r="W3" s="116" t="s">
        <v>13</v>
      </c>
      <c r="X3" s="116" t="s">
        <v>14</v>
      </c>
      <c r="Y3" s="116" t="s">
        <v>5</v>
      </c>
      <c r="Z3" s="116" t="s">
        <v>15</v>
      </c>
      <c r="AA3" s="117"/>
      <c r="AB3" s="117" t="s">
        <v>16</v>
      </c>
      <c r="AC3" s="115" t="s">
        <v>409</v>
      </c>
      <c r="AD3" s="115" t="s">
        <v>410</v>
      </c>
      <c r="AE3" s="116" t="s">
        <v>11</v>
      </c>
      <c r="AF3" s="116" t="s">
        <v>13</v>
      </c>
      <c r="AG3" s="116" t="s">
        <v>14</v>
      </c>
      <c r="AH3" s="116" t="s">
        <v>5</v>
      </c>
      <c r="AI3" s="116" t="s">
        <v>15</v>
      </c>
      <c r="AJ3" s="117"/>
      <c r="AK3" s="117" t="s">
        <v>16</v>
      </c>
      <c r="AL3" s="115" t="s">
        <v>409</v>
      </c>
      <c r="AM3" s="115" t="s">
        <v>410</v>
      </c>
      <c r="AN3" s="116" t="s">
        <v>11</v>
      </c>
      <c r="AO3" s="116" t="s">
        <v>13</v>
      </c>
      <c r="AP3" s="116" t="s">
        <v>14</v>
      </c>
      <c r="AQ3" s="116" t="s">
        <v>5</v>
      </c>
      <c r="AR3" s="116" t="s">
        <v>15</v>
      </c>
      <c r="AS3" s="117"/>
      <c r="AT3" s="117" t="s">
        <v>16</v>
      </c>
      <c r="AU3" s="115" t="s">
        <v>409</v>
      </c>
      <c r="AV3" s="115" t="s">
        <v>410</v>
      </c>
      <c r="AW3" s="116" t="s">
        <v>11</v>
      </c>
      <c r="AX3" s="116" t="s">
        <v>13</v>
      </c>
      <c r="AY3" s="116" t="s">
        <v>14</v>
      </c>
      <c r="AZ3" s="116" t="s">
        <v>5</v>
      </c>
      <c r="BA3" s="116" t="s">
        <v>15</v>
      </c>
      <c r="BB3" s="117"/>
      <c r="BC3" s="117" t="s">
        <v>16</v>
      </c>
      <c r="BD3" s="115" t="s">
        <v>409</v>
      </c>
      <c r="BE3" s="115" t="s">
        <v>410</v>
      </c>
      <c r="BF3" s="116" t="s">
        <v>11</v>
      </c>
      <c r="BG3" s="116" t="s">
        <v>13</v>
      </c>
      <c r="BH3" s="116" t="s">
        <v>14</v>
      </c>
      <c r="BI3" s="116" t="s">
        <v>5</v>
      </c>
      <c r="BJ3" s="116" t="s">
        <v>15</v>
      </c>
      <c r="BK3" s="117"/>
      <c r="BL3" s="117" t="s">
        <v>16</v>
      </c>
    </row>
    <row r="4" spans="1:64" ht="15.75" customHeight="1">
      <c r="A4" s="182" t="s">
        <v>17</v>
      </c>
      <c r="B4" s="11" t="str">
        <f ca="1">IFERROR(__xludf.DUMMYFUNCTION("unique('K-R'!M45:U61)"),"")</f>
        <v/>
      </c>
      <c r="C4" s="50" t="str">
        <f ca="1">IFERROR(__xludf.DUMMYFUNCTION("""COMPUTED_VALUE"""),"")</f>
        <v/>
      </c>
      <c r="D4" s="118" t="str">
        <f ca="1">IFERROR(__xludf.DUMMYFUNCTION("""COMPUTED_VALUE"""),"")</f>
        <v/>
      </c>
      <c r="E4" s="119" t="str">
        <f ca="1">IFERROR(__xludf.DUMMYFUNCTION("""COMPUTED_VALUE"""),"")</f>
        <v/>
      </c>
      <c r="F4" s="119" t="str">
        <f ca="1">IFERROR(__xludf.DUMMYFUNCTION("""COMPUTED_VALUE"""),"")</f>
        <v/>
      </c>
      <c r="G4" s="119" t="str">
        <f ca="1">IFERROR(__xludf.DUMMYFUNCTION("""COMPUTED_VALUE"""),"")</f>
        <v/>
      </c>
      <c r="H4" s="119" t="str">
        <f ca="1">IFERROR(__xludf.DUMMYFUNCTION("""COMPUTED_VALUE"""),"")</f>
        <v/>
      </c>
      <c r="I4" s="50" t="str">
        <f ca="1">IFERROR(__xludf.DUMMYFUNCTION("""COMPUTED_VALUE"""),"")</f>
        <v/>
      </c>
      <c r="J4" s="118" t="str">
        <f ca="1">IFERROR(__xludf.DUMMYFUNCTION("""COMPUTED_VALUE"""),"")</f>
        <v/>
      </c>
      <c r="K4" s="120">
        <f ca="1">IFERROR(__xludf.DUMMYFUNCTION("unique('1-R'!M47:U65)"),0)</f>
        <v>0</v>
      </c>
      <c r="L4" s="50" t="str">
        <f ca="1">IFERROR(__xludf.DUMMYFUNCTION("""COMPUTED_VALUE"""),"")</f>
        <v/>
      </c>
      <c r="M4" s="118" t="str">
        <f ca="1">IFERROR(__xludf.DUMMYFUNCTION("""COMPUTED_VALUE"""),"")</f>
        <v/>
      </c>
      <c r="N4" s="119" t="str">
        <f ca="1">IFERROR(__xludf.DUMMYFUNCTION("""COMPUTED_VALUE"""),"")</f>
        <v/>
      </c>
      <c r="O4" s="119" t="str">
        <f ca="1">IFERROR(__xludf.DUMMYFUNCTION("""COMPUTED_VALUE"""),"")</f>
        <v/>
      </c>
      <c r="P4" s="119" t="str">
        <f ca="1">IFERROR(__xludf.DUMMYFUNCTION("""COMPUTED_VALUE"""),"")</f>
        <v/>
      </c>
      <c r="Q4" s="119" t="str">
        <f ca="1">IFERROR(__xludf.DUMMYFUNCTION("""COMPUTED_VALUE"""),"")</f>
        <v/>
      </c>
      <c r="R4" s="50"/>
      <c r="S4" s="118" t="str">
        <f ca="1">IFERROR(__xludf.DUMMYFUNCTION("""COMPUTED_VALUE"""),"")</f>
        <v/>
      </c>
      <c r="T4" s="120" t="str">
        <f ca="1">IFERROR(__xludf.DUMMYFUNCTION("unique('2-R'!M39:U49)"),"")</f>
        <v/>
      </c>
      <c r="U4" s="50" t="str">
        <f ca="1">IFERROR(__xludf.DUMMYFUNCTION("""COMPUTED_VALUE"""),"")</f>
        <v/>
      </c>
      <c r="V4" s="118" t="str">
        <f ca="1">IFERROR(__xludf.DUMMYFUNCTION("""COMPUTED_VALUE"""),"")</f>
        <v/>
      </c>
      <c r="W4" s="119" t="str">
        <f ca="1">IFERROR(__xludf.DUMMYFUNCTION("""COMPUTED_VALUE"""),"")</f>
        <v/>
      </c>
      <c r="X4" s="119" t="str">
        <f ca="1">IFERROR(__xludf.DUMMYFUNCTION("""COMPUTED_VALUE"""),"")</f>
        <v/>
      </c>
      <c r="Y4" s="119" t="str">
        <f ca="1">IFERROR(__xludf.DUMMYFUNCTION("""COMPUTED_VALUE"""),"")</f>
        <v/>
      </c>
      <c r="Z4" s="119" t="str">
        <f ca="1">IFERROR(__xludf.DUMMYFUNCTION("""COMPUTED_VALUE"""),"")</f>
        <v/>
      </c>
      <c r="AA4" s="50" t="str">
        <f ca="1">IFERROR(__xludf.DUMMYFUNCTION("""COMPUTED_VALUE"""),"")</f>
        <v/>
      </c>
      <c r="AB4" s="118" t="str">
        <f ca="1">IFERROR(__xludf.DUMMYFUNCTION("""COMPUTED_VALUE"""),"")</f>
        <v/>
      </c>
      <c r="AC4" s="120" t="str">
        <f ca="1">IFERROR(__xludf.DUMMYFUNCTION("unique('3-R'!M37:U45)"),"")</f>
        <v/>
      </c>
      <c r="AD4" s="50" t="str">
        <f ca="1">IFERROR(__xludf.DUMMYFUNCTION("""COMPUTED_VALUE"""),"")</f>
        <v/>
      </c>
      <c r="AE4" s="118" t="str">
        <f ca="1">IFERROR(__xludf.DUMMYFUNCTION("""COMPUTED_VALUE"""),"")</f>
        <v/>
      </c>
      <c r="AF4" s="119" t="str">
        <f ca="1">IFERROR(__xludf.DUMMYFUNCTION("""COMPUTED_VALUE"""),"")</f>
        <v/>
      </c>
      <c r="AG4" s="119" t="str">
        <f ca="1">IFERROR(__xludf.DUMMYFUNCTION("""COMPUTED_VALUE"""),"")</f>
        <v/>
      </c>
      <c r="AH4" s="119" t="str">
        <f ca="1">IFERROR(__xludf.DUMMYFUNCTION("""COMPUTED_VALUE"""),"")</f>
        <v/>
      </c>
      <c r="AI4" s="119" t="str">
        <f ca="1">IFERROR(__xludf.DUMMYFUNCTION("""COMPUTED_VALUE"""),"")</f>
        <v/>
      </c>
      <c r="AJ4" s="50" t="str">
        <f ca="1">IFERROR(__xludf.DUMMYFUNCTION("""COMPUTED_VALUE"""),"")</f>
        <v/>
      </c>
      <c r="AK4" s="118" t="str">
        <f ca="1">IFERROR(__xludf.DUMMYFUNCTION("""COMPUTED_VALUE"""),"")</f>
        <v/>
      </c>
      <c r="AL4" s="120" t="str">
        <f ca="1">IFERROR(__xludf.DUMMYFUNCTION("unique('4-R'!M34:U39)"),"")</f>
        <v/>
      </c>
      <c r="AM4" s="50" t="str">
        <f ca="1">IFERROR(__xludf.DUMMYFUNCTION("""COMPUTED_VALUE"""),"")</f>
        <v/>
      </c>
      <c r="AN4" s="118" t="str">
        <f ca="1">IFERROR(__xludf.DUMMYFUNCTION("""COMPUTED_VALUE"""),"")</f>
        <v/>
      </c>
      <c r="AO4" s="119" t="str">
        <f ca="1">IFERROR(__xludf.DUMMYFUNCTION("""COMPUTED_VALUE"""),"")</f>
        <v/>
      </c>
      <c r="AP4" s="119" t="str">
        <f ca="1">IFERROR(__xludf.DUMMYFUNCTION("""COMPUTED_VALUE"""),"")</f>
        <v/>
      </c>
      <c r="AQ4" s="119" t="str">
        <f ca="1">IFERROR(__xludf.DUMMYFUNCTION("""COMPUTED_VALUE"""),"")</f>
        <v/>
      </c>
      <c r="AR4" s="119" t="str">
        <f ca="1">IFERROR(__xludf.DUMMYFUNCTION("""COMPUTED_VALUE"""),"")</f>
        <v/>
      </c>
      <c r="AS4" s="50" t="str">
        <f ca="1">IFERROR(__xludf.DUMMYFUNCTION("""COMPUTED_VALUE"""),"")</f>
        <v/>
      </c>
      <c r="AT4" s="118" t="str">
        <f ca="1">IFERROR(__xludf.DUMMYFUNCTION("""COMPUTED_VALUE"""),"")</f>
        <v/>
      </c>
      <c r="AU4" s="120" t="str">
        <f ca="1">IFERROR(__xludf.DUMMYFUNCTION("unique('5-R'!M34:U39)"),"")</f>
        <v/>
      </c>
      <c r="AV4" s="50" t="str">
        <f ca="1">IFERROR(__xludf.DUMMYFUNCTION("""COMPUTED_VALUE"""),"")</f>
        <v/>
      </c>
      <c r="AW4" s="118" t="str">
        <f ca="1">IFERROR(__xludf.DUMMYFUNCTION("""COMPUTED_VALUE"""),"")</f>
        <v/>
      </c>
      <c r="AX4" s="119" t="str">
        <f ca="1">IFERROR(__xludf.DUMMYFUNCTION("""COMPUTED_VALUE"""),"")</f>
        <v/>
      </c>
      <c r="AY4" s="119" t="str">
        <f ca="1">IFERROR(__xludf.DUMMYFUNCTION("""COMPUTED_VALUE"""),"")</f>
        <v/>
      </c>
      <c r="AZ4" s="119" t="str">
        <f ca="1">IFERROR(__xludf.DUMMYFUNCTION("""COMPUTED_VALUE"""),"")</f>
        <v/>
      </c>
      <c r="BA4" s="119" t="str">
        <f ca="1">IFERROR(__xludf.DUMMYFUNCTION("""COMPUTED_VALUE"""),"")</f>
        <v/>
      </c>
      <c r="BB4" s="50" t="str">
        <f ca="1">IFERROR(__xludf.DUMMYFUNCTION("""COMPUTED_VALUE"""),"")</f>
        <v/>
      </c>
      <c r="BC4" s="118" t="str">
        <f ca="1">IFERROR(__xludf.DUMMYFUNCTION("""COMPUTED_VALUE"""),"")</f>
        <v/>
      </c>
      <c r="BD4" s="121"/>
      <c r="BE4" s="50"/>
      <c r="BF4" s="118"/>
      <c r="BG4" s="119"/>
      <c r="BH4" s="119"/>
      <c r="BI4" s="119"/>
      <c r="BJ4" s="119"/>
      <c r="BK4" s="50"/>
      <c r="BL4" s="118"/>
    </row>
    <row r="5" spans="1:64" ht="15.75" customHeight="1">
      <c r="A5" s="138"/>
      <c r="B5" s="11">
        <f ca="1">IFERROR(__xludf.DUMMYFUNCTION("""COMPUTED_VALUE"""),4)</f>
        <v>4</v>
      </c>
      <c r="C5" s="50" t="str">
        <f ca="1">IFERROR(__xludf.DUMMYFUNCTION("""COMPUTED_VALUE"""),"RF.K.1d")</f>
        <v>RF.K.1d</v>
      </c>
      <c r="D5" s="118" t="str">
        <f ca="1">IFERROR(__xludf.DUMMYFUNCTION("""COMPUTED_VALUE"""),"Recognize and name all upper- and lowercase letters of the alphabet.")</f>
        <v>Recognize and name all upper- and lowercase letters of the alphabet.</v>
      </c>
      <c r="E5" s="119" t="b">
        <f ca="1">IFERROR(__xludf.DUMMYFUNCTION("""COMPUTED_VALUE"""),TRUE)</f>
        <v>1</v>
      </c>
      <c r="F5" s="119" t="b">
        <f ca="1">IFERROR(__xludf.DUMMYFUNCTION("""COMPUTED_VALUE"""),TRUE)</f>
        <v>1</v>
      </c>
      <c r="G5" s="119" t="b">
        <f ca="1">IFERROR(__xludf.DUMMYFUNCTION("""COMPUTED_VALUE"""),TRUE)</f>
        <v>1</v>
      </c>
      <c r="H5" s="119" t="b">
        <f ca="1">IFERROR(__xludf.DUMMYFUNCTION("""COMPUTED_VALUE"""),TRUE)</f>
        <v>1</v>
      </c>
      <c r="I5" s="50"/>
      <c r="J5" s="118" t="str">
        <f ca="1">IFERROR(__xludf.DUMMYFUNCTION("""COMPUTED_VALUE"""),"R- Need all letters for 1st
E- need these to read
A- will be assessed on MAP
L- will be used forever in everything")</f>
        <v>R- Need all letters for 1st
E- need these to read
A- will be assessed on MAP
L- will be used forever in everything</v>
      </c>
      <c r="K5" s="120">
        <f ca="1">IFERROR(__xludf.DUMMYFUNCTION("""COMPUTED_VALUE"""),4)</f>
        <v>4</v>
      </c>
      <c r="L5" s="50" t="str">
        <f ca="1">IFERROR(__xludf.DUMMYFUNCTION("""COMPUTED_VALUE"""),"RF.1.2")</f>
        <v>RF.1.2</v>
      </c>
      <c r="M5" s="118" t="str">
        <f ca="1">IFERROR(__xludf.DUMMYFUNCTION("""COMPUTED_VALUE"""),"Demonstrate understanding of spoken words, syllables, and sounds (phonemes).")</f>
        <v>Demonstrate understanding of spoken words, syllables, and sounds (phonemes).</v>
      </c>
      <c r="N5" s="119" t="b">
        <f ca="1">IFERROR(__xludf.DUMMYFUNCTION("""COMPUTED_VALUE"""),TRUE)</f>
        <v>1</v>
      </c>
      <c r="O5" s="119" t="b">
        <f ca="1">IFERROR(__xludf.DUMMYFUNCTION("""COMPUTED_VALUE"""),TRUE)</f>
        <v>1</v>
      </c>
      <c r="P5" s="119" t="b">
        <f ca="1">IFERROR(__xludf.DUMMYFUNCTION("""COMPUTED_VALUE"""),TRUE)</f>
        <v>1</v>
      </c>
      <c r="Q5" s="119" t="b">
        <f ca="1">IFERROR(__xludf.DUMMYFUNCTION("""COMPUTED_VALUE"""),TRUE)</f>
        <v>1</v>
      </c>
      <c r="R5" s="50"/>
      <c r="S5" s="118" t="str">
        <f ca="1">IFERROR(__xludf.DUMMYFUNCTION("""COMPUTED_VALUE"""),"R-    Will need for more complex words                        
E-   needed for future skills in all levels              
A-   will be tested in sounds and comprehension   
L-  can utilize in all areas")</f>
        <v>R-    Will need for more complex words                        
E-   needed for future skills in all levels              
A-   will be tested in sounds and comprehension   
L-  can utilize in all areas</v>
      </c>
      <c r="T5" s="120"/>
      <c r="U5" s="50"/>
      <c r="V5" s="118"/>
      <c r="W5" s="119"/>
      <c r="X5" s="119"/>
      <c r="Y5" s="119"/>
      <c r="Z5" s="119"/>
      <c r="AA5" s="50"/>
      <c r="AB5" s="118"/>
      <c r="AC5" s="120" t="str">
        <f ca="1">IFERROR(__xludf.DUMMYFUNCTION("""COMPUTED_VALUE"""),"")</f>
        <v/>
      </c>
      <c r="AD5" s="50"/>
      <c r="AE5" s="118"/>
      <c r="AF5" s="119"/>
      <c r="AG5" s="119"/>
      <c r="AH5" s="119"/>
      <c r="AI5" s="119"/>
      <c r="AJ5" s="50"/>
      <c r="AK5" s="118"/>
      <c r="AL5" s="120"/>
      <c r="AM5" s="50"/>
      <c r="AN5" s="118"/>
      <c r="AO5" s="119"/>
      <c r="AP5" s="119"/>
      <c r="AQ5" s="119"/>
      <c r="AR5" s="119"/>
      <c r="AS5" s="50"/>
      <c r="AT5" s="118"/>
      <c r="AU5" s="120"/>
      <c r="AV5" s="50"/>
      <c r="AW5" s="118"/>
      <c r="AX5" s="119"/>
      <c r="AY5" s="119"/>
      <c r="AZ5" s="119"/>
      <c r="BA5" s="119"/>
      <c r="BB5" s="50"/>
      <c r="BC5" s="118"/>
      <c r="BD5" s="120"/>
      <c r="BE5" s="50"/>
      <c r="BF5" s="118"/>
      <c r="BG5" s="119"/>
      <c r="BH5" s="119"/>
      <c r="BI5" s="119"/>
      <c r="BJ5" s="119"/>
      <c r="BK5" s="50"/>
      <c r="BL5" s="118"/>
    </row>
    <row r="6" spans="1:64" ht="15.75" customHeight="1">
      <c r="A6" s="138"/>
      <c r="B6" s="11">
        <f ca="1">IFERROR(__xludf.DUMMYFUNCTION("""COMPUTED_VALUE"""),0)</f>
        <v>0</v>
      </c>
      <c r="C6" s="50" t="str">
        <f ca="1">IFERROR(__xludf.DUMMYFUNCTION("""COMPUTED_VALUE"""),"")</f>
        <v/>
      </c>
      <c r="D6" s="118" t="str">
        <f ca="1">IFERROR(__xludf.DUMMYFUNCTION("""COMPUTED_VALUE"""),"")</f>
        <v/>
      </c>
      <c r="E6" s="119" t="str">
        <f ca="1">IFERROR(__xludf.DUMMYFUNCTION("""COMPUTED_VALUE"""),"")</f>
        <v/>
      </c>
      <c r="F6" s="119" t="str">
        <f ca="1">IFERROR(__xludf.DUMMYFUNCTION("""COMPUTED_VALUE"""),"")</f>
        <v/>
      </c>
      <c r="G6" s="119" t="str">
        <f ca="1">IFERROR(__xludf.DUMMYFUNCTION("""COMPUTED_VALUE"""),"")</f>
        <v/>
      </c>
      <c r="H6" s="119" t="str">
        <f ca="1">IFERROR(__xludf.DUMMYFUNCTION("""COMPUTED_VALUE"""),"")</f>
        <v/>
      </c>
      <c r="I6" s="50"/>
      <c r="J6" s="118" t="str">
        <f ca="1">IFERROR(__xludf.DUMMYFUNCTION("""COMPUTED_VALUE"""),"")</f>
        <v/>
      </c>
      <c r="K6" s="120">
        <f ca="1">IFERROR(__xludf.DUMMYFUNCTION("""COMPUTED_VALUE"""),4)</f>
        <v>4</v>
      </c>
      <c r="L6" s="50" t="str">
        <f ca="1">IFERROR(__xludf.DUMMYFUNCTION("""COMPUTED_VALUE"""),"RF.1.2a")</f>
        <v>RF.1.2a</v>
      </c>
      <c r="M6" s="118" t="str">
        <f ca="1">IFERROR(__xludf.DUMMYFUNCTION("""COMPUTED_VALUE"""),"Distinguish long from short vowel sounds in spoken single-syllable words.")</f>
        <v>Distinguish long from short vowel sounds in spoken single-syllable words.</v>
      </c>
      <c r="N6" s="119" t="b">
        <f ca="1">IFERROR(__xludf.DUMMYFUNCTION("""COMPUTED_VALUE"""),TRUE)</f>
        <v>1</v>
      </c>
      <c r="O6" s="119" t="b">
        <f ca="1">IFERROR(__xludf.DUMMYFUNCTION("""COMPUTED_VALUE"""),TRUE)</f>
        <v>1</v>
      </c>
      <c r="P6" s="119" t="b">
        <f ca="1">IFERROR(__xludf.DUMMYFUNCTION("""COMPUTED_VALUE"""),TRUE)</f>
        <v>1</v>
      </c>
      <c r="Q6" s="119" t="b">
        <f ca="1">IFERROR(__xludf.DUMMYFUNCTION("""COMPUTED_VALUE"""),TRUE)</f>
        <v>1</v>
      </c>
      <c r="R6" s="50"/>
      <c r="S6" s="118" t="str">
        <f ca="1">IFERROR(__xludf.DUMMYFUNCTION("""COMPUTED_VALUE"""),"R-    Will need for more complex words                        
E-   needed for future skills in all levels              
A-   will be tested in sounds and comprehension   
L-  can utilize in all areas")</f>
        <v>R-    Will need for more complex words                        
E-   needed for future skills in all levels              
A-   will be tested in sounds and comprehension   
L-  can utilize in all areas</v>
      </c>
      <c r="T6" s="120"/>
      <c r="U6" s="50"/>
      <c r="V6" s="118"/>
      <c r="W6" s="119"/>
      <c r="X6" s="119"/>
      <c r="Y6" s="119"/>
      <c r="Z6" s="119"/>
      <c r="AA6" s="50"/>
      <c r="AB6" s="118"/>
      <c r="AC6" s="120"/>
      <c r="AD6" s="50"/>
      <c r="AE6" s="118"/>
      <c r="AF6" s="119"/>
      <c r="AG6" s="119"/>
      <c r="AH6" s="119"/>
      <c r="AI6" s="119"/>
      <c r="AJ6" s="50"/>
      <c r="AK6" s="118"/>
      <c r="AL6" s="120"/>
      <c r="AM6" s="50"/>
      <c r="AN6" s="118"/>
      <c r="AO6" s="119"/>
      <c r="AP6" s="119"/>
      <c r="AQ6" s="119"/>
      <c r="AR6" s="119"/>
      <c r="AS6" s="50"/>
      <c r="AT6" s="118"/>
      <c r="AU6" s="120"/>
      <c r="AV6" s="50"/>
      <c r="AW6" s="118"/>
      <c r="AX6" s="119"/>
      <c r="AY6" s="119"/>
      <c r="AZ6" s="119"/>
      <c r="BA6" s="119"/>
      <c r="BB6" s="50"/>
      <c r="BC6" s="118"/>
      <c r="BD6" s="120"/>
      <c r="BE6" s="50"/>
      <c r="BF6" s="118"/>
      <c r="BG6" s="119"/>
      <c r="BH6" s="119"/>
      <c r="BI6" s="119"/>
      <c r="BJ6" s="119"/>
      <c r="BK6" s="50"/>
      <c r="BL6" s="118"/>
    </row>
    <row r="7" spans="1:64" ht="15.75" customHeight="1">
      <c r="A7" s="138"/>
      <c r="B7" s="11">
        <f ca="1">IFERROR(__xludf.DUMMYFUNCTION("""COMPUTED_VALUE"""),4)</f>
        <v>4</v>
      </c>
      <c r="C7" s="50" t="str">
        <f ca="1">IFERROR(__xludf.DUMMYFUNCTION("""COMPUTED_VALUE"""),"RF.K.2d")</f>
        <v>RF.K.2d</v>
      </c>
      <c r="D7" s="118" t="str">
        <f ca="1">IFERROR(__xludf.DUMMYFUNCTION("""COMPUTED_VALUE"""),"Isolate and pronounce the initial, medial vowel, and final sounds (phonemes) in three-phoneme (consonant-vowel-consonant, or CVC) words. (This does not include CVCs ending with /l/, /r/, or /x/.)")</f>
        <v>Isolate and pronounce the initial, medial vowel, and final sounds (phonemes) in three-phoneme (consonant-vowel-consonant, or CVC) words. (This does not include CVCs ending with /l/, /r/, or /x/.)</v>
      </c>
      <c r="E7" s="119" t="b">
        <f ca="1">IFERROR(__xludf.DUMMYFUNCTION("""COMPUTED_VALUE"""),TRUE)</f>
        <v>1</v>
      </c>
      <c r="F7" s="119" t="b">
        <f ca="1">IFERROR(__xludf.DUMMYFUNCTION("""COMPUTED_VALUE"""),TRUE)</f>
        <v>1</v>
      </c>
      <c r="G7" s="119" t="b">
        <f ca="1">IFERROR(__xludf.DUMMYFUNCTION("""COMPUTED_VALUE"""),TRUE)</f>
        <v>1</v>
      </c>
      <c r="H7" s="119" t="b">
        <f ca="1">IFERROR(__xludf.DUMMYFUNCTION("""COMPUTED_VALUE"""),TRUE)</f>
        <v>1</v>
      </c>
      <c r="I7" s="50"/>
      <c r="J7" s="118"/>
      <c r="K7" s="120">
        <f ca="1">IFERROR(__xludf.DUMMYFUNCTION("""COMPUTED_VALUE"""),4)</f>
        <v>4</v>
      </c>
      <c r="L7" s="50" t="str">
        <f ca="1">IFERROR(__xludf.DUMMYFUNCTION("""COMPUTED_VALUE"""),"RF.1.2c")</f>
        <v>RF.1.2c</v>
      </c>
      <c r="M7" s="118" t="str">
        <f ca="1">IFERROR(__xludf.DUMMYFUNCTION("""COMPUTED_VALUE"""),"Isolate and pronounce initial, medial vowel, and final sounds (phonemes) in spoken single-syllable words.")</f>
        <v>Isolate and pronounce initial, medial vowel, and final sounds (phonemes) in spoken single-syllable words.</v>
      </c>
      <c r="N7" s="119" t="b">
        <f ca="1">IFERROR(__xludf.DUMMYFUNCTION("""COMPUTED_VALUE"""),TRUE)</f>
        <v>1</v>
      </c>
      <c r="O7" s="119" t="b">
        <f ca="1">IFERROR(__xludf.DUMMYFUNCTION("""COMPUTED_VALUE"""),TRUE)</f>
        <v>1</v>
      </c>
      <c r="P7" s="119" t="b">
        <f ca="1">IFERROR(__xludf.DUMMYFUNCTION("""COMPUTED_VALUE"""),TRUE)</f>
        <v>1</v>
      </c>
      <c r="Q7" s="119" t="b">
        <f ca="1">IFERROR(__xludf.DUMMYFUNCTION("""COMPUTED_VALUE"""),TRUE)</f>
        <v>1</v>
      </c>
      <c r="R7" s="50"/>
      <c r="S7" s="118" t="str">
        <f ca="1">IFERROR(__xludf.DUMMYFUNCTION("""COMPUTED_VALUE"""),"R-    Will need for more complex words                        
E-   needed for future skills in all levels              
A-   will be tested in sounds and comprehension   
L-  can utilize in all areas")</f>
        <v>R-    Will need for more complex words                        
E-   needed for future skills in all levels              
A-   will be tested in sounds and comprehension   
L-  can utilize in all areas</v>
      </c>
      <c r="T7" s="120"/>
      <c r="U7" s="50"/>
      <c r="V7" s="118"/>
      <c r="W7" s="119"/>
      <c r="X7" s="119"/>
      <c r="Y7" s="119"/>
      <c r="Z7" s="119"/>
      <c r="AA7" s="50"/>
      <c r="AB7" s="118"/>
      <c r="AC7" s="120"/>
      <c r="AD7" s="50"/>
      <c r="AE7" s="118"/>
      <c r="AF7" s="119"/>
      <c r="AG7" s="119"/>
      <c r="AH7" s="119"/>
      <c r="AI7" s="119"/>
      <c r="AJ7" s="50"/>
      <c r="AK7" s="118"/>
      <c r="AL7" s="120"/>
      <c r="AM7" s="50"/>
      <c r="AN7" s="118"/>
      <c r="AO7" s="119"/>
      <c r="AP7" s="119"/>
      <c r="AQ7" s="119"/>
      <c r="AR7" s="119"/>
      <c r="AS7" s="50"/>
      <c r="AT7" s="118"/>
      <c r="AU7" s="120"/>
      <c r="AV7" s="50"/>
      <c r="AW7" s="118"/>
      <c r="AX7" s="119"/>
      <c r="AY7" s="119"/>
      <c r="AZ7" s="119"/>
      <c r="BA7" s="119"/>
      <c r="BB7" s="50"/>
      <c r="BC7" s="118"/>
      <c r="BD7" s="120"/>
      <c r="BE7" s="50"/>
      <c r="BF7" s="118"/>
      <c r="BG7" s="119"/>
      <c r="BH7" s="119"/>
      <c r="BI7" s="119"/>
      <c r="BJ7" s="119"/>
      <c r="BK7" s="50"/>
      <c r="BL7" s="118"/>
    </row>
    <row r="8" spans="1:64" ht="15.75" customHeight="1">
      <c r="A8" s="138"/>
      <c r="B8" s="11">
        <f ca="1">IFERROR(__xludf.DUMMYFUNCTION("""COMPUTED_VALUE"""),4)</f>
        <v>4</v>
      </c>
      <c r="C8" s="50" t="str">
        <f ca="1">IFERROR(__xludf.DUMMYFUNCTION("""COMPUTED_VALUE"""),"RF.K.3")</f>
        <v>RF.K.3</v>
      </c>
      <c r="D8" s="118" t="str">
        <f ca="1">IFERROR(__xludf.DUMMYFUNCTION("""COMPUTED_VALUE"""),"Know and apply grade-level phonics and word analysis skills in decoding words.")</f>
        <v>Know and apply grade-level phonics and word analysis skills in decoding words.</v>
      </c>
      <c r="E8" s="119" t="b">
        <f ca="1">IFERROR(__xludf.DUMMYFUNCTION("""COMPUTED_VALUE"""),TRUE)</f>
        <v>1</v>
      </c>
      <c r="F8" s="119" t="b">
        <f ca="1">IFERROR(__xludf.DUMMYFUNCTION("""COMPUTED_VALUE"""),TRUE)</f>
        <v>1</v>
      </c>
      <c r="G8" s="119" t="b">
        <f ca="1">IFERROR(__xludf.DUMMYFUNCTION("""COMPUTED_VALUE"""),TRUE)</f>
        <v>1</v>
      </c>
      <c r="H8" s="119" t="b">
        <f ca="1">IFERROR(__xludf.DUMMYFUNCTION("""COMPUTED_VALUE"""),TRUE)</f>
        <v>1</v>
      </c>
      <c r="I8" s="50"/>
      <c r="J8" s="118"/>
      <c r="K8" s="120">
        <f ca="1">IFERROR(__xludf.DUMMYFUNCTION("""COMPUTED_VALUE"""),4)</f>
        <v>4</v>
      </c>
      <c r="L8" s="50" t="str">
        <f ca="1">IFERROR(__xludf.DUMMYFUNCTION("""COMPUTED_VALUE"""),"RF.1.3")</f>
        <v>RF.1.3</v>
      </c>
      <c r="M8" s="118" t="str">
        <f ca="1">IFERROR(__xludf.DUMMYFUNCTION("""COMPUTED_VALUE"""),"Know and apply grade-level phonics and word analysis skills in decoding words.")</f>
        <v>Know and apply grade-level phonics and word analysis skills in decoding words.</v>
      </c>
      <c r="N8" s="119" t="b">
        <f ca="1">IFERROR(__xludf.DUMMYFUNCTION("""COMPUTED_VALUE"""),TRUE)</f>
        <v>1</v>
      </c>
      <c r="O8" s="119" t="b">
        <f ca="1">IFERROR(__xludf.DUMMYFUNCTION("""COMPUTED_VALUE"""),TRUE)</f>
        <v>1</v>
      </c>
      <c r="P8" s="119" t="b">
        <f ca="1">IFERROR(__xludf.DUMMYFUNCTION("""COMPUTED_VALUE"""),TRUE)</f>
        <v>1</v>
      </c>
      <c r="Q8" s="119" t="b">
        <f ca="1">IFERROR(__xludf.DUMMYFUNCTION("""COMPUTED_VALUE"""),TRUE)</f>
        <v>1</v>
      </c>
      <c r="R8" s="50"/>
      <c r="S8" s="118" t="str">
        <f ca="1">IFERROR(__xludf.DUMMYFUNCTION("""COMPUTED_VALUE"""),"R-    Will need for more complex words                        
E-   needed for future skills in all levels              
A-   will be tested in sounds and comprehension   
L-  can utilize in all areas")</f>
        <v>R-    Will need for more complex words                        
E-   needed for future skills in all levels              
A-   will be tested in sounds and comprehension   
L-  can utilize in all areas</v>
      </c>
      <c r="T8" s="120"/>
      <c r="U8" s="50"/>
      <c r="V8" s="118"/>
      <c r="W8" s="119"/>
      <c r="X8" s="119"/>
      <c r="Y8" s="119"/>
      <c r="Z8" s="119"/>
      <c r="AA8" s="50"/>
      <c r="AB8" s="118"/>
      <c r="AC8" s="120"/>
      <c r="AD8" s="50"/>
      <c r="AE8" s="118"/>
      <c r="AF8" s="119"/>
      <c r="AG8" s="119"/>
      <c r="AH8" s="119"/>
      <c r="AI8" s="119"/>
      <c r="AJ8" s="50"/>
      <c r="AK8" s="118"/>
      <c r="AL8" s="120"/>
      <c r="AM8" s="50"/>
      <c r="AN8" s="118"/>
      <c r="AO8" s="119"/>
      <c r="AP8" s="119"/>
      <c r="AQ8" s="119"/>
      <c r="AR8" s="119"/>
      <c r="AS8" s="50"/>
      <c r="AT8" s="118"/>
      <c r="AU8" s="120"/>
      <c r="AV8" s="50"/>
      <c r="AW8" s="118"/>
      <c r="AX8" s="119"/>
      <c r="AY8" s="119"/>
      <c r="AZ8" s="119"/>
      <c r="BA8" s="119"/>
      <c r="BB8" s="50"/>
      <c r="BC8" s="118"/>
      <c r="BD8" s="120"/>
      <c r="BE8" s="50"/>
      <c r="BF8" s="118"/>
      <c r="BG8" s="119"/>
      <c r="BH8" s="119"/>
      <c r="BI8" s="119"/>
      <c r="BJ8" s="119"/>
      <c r="BK8" s="50"/>
      <c r="BL8" s="118"/>
    </row>
    <row r="9" spans="1:64" ht="15.75" customHeight="1">
      <c r="A9" s="138"/>
      <c r="B9" s="11">
        <f ca="1">IFERROR(__xludf.DUMMYFUNCTION("""COMPUTED_VALUE"""),4)</f>
        <v>4</v>
      </c>
      <c r="C9" s="50" t="str">
        <f ca="1">IFERROR(__xludf.DUMMYFUNCTION("""COMPUTED_VALUE"""),"RF.K.3a")</f>
        <v>RF.K.3a</v>
      </c>
      <c r="D9" s="118" t="str">
        <f ca="1">IFERROR(__xludf.DUMMYFUNCTION("""COMPUTED_VALUE"""),"Demonstrate basic knowledge of one to-one letter-sound correspondences by producing the primary sound or many of the most frequent sounds for each consonant")</f>
        <v>Demonstrate basic knowledge of one to-one letter-sound correspondences by producing the primary sound or many of the most frequent sounds for each consonant</v>
      </c>
      <c r="E9" s="119" t="b">
        <f ca="1">IFERROR(__xludf.DUMMYFUNCTION("""COMPUTED_VALUE"""),TRUE)</f>
        <v>1</v>
      </c>
      <c r="F9" s="119" t="b">
        <f ca="1">IFERROR(__xludf.DUMMYFUNCTION("""COMPUTED_VALUE"""),TRUE)</f>
        <v>1</v>
      </c>
      <c r="G9" s="119" t="b">
        <f ca="1">IFERROR(__xludf.DUMMYFUNCTION("""COMPUTED_VALUE"""),TRUE)</f>
        <v>1</v>
      </c>
      <c r="H9" s="119" t="b">
        <f ca="1">IFERROR(__xludf.DUMMYFUNCTION("""COMPUTED_VALUE"""),TRUE)</f>
        <v>1</v>
      </c>
      <c r="I9" s="50"/>
      <c r="J9" s="118"/>
      <c r="K9" s="120">
        <f ca="1">IFERROR(__xludf.DUMMYFUNCTION("""COMPUTED_VALUE"""),4)</f>
        <v>4</v>
      </c>
      <c r="L9" s="50" t="str">
        <f ca="1">IFERROR(__xludf.DUMMYFUNCTION("""COMPUTED_VALUE"""),"RF.1.3d")</f>
        <v>RF.1.3d</v>
      </c>
      <c r="M9" s="118" t="str">
        <f ca="1">IFERROR(__xludf.DUMMYFUNCTION("""COMPUTED_VALUE"""),"Use knowledge that every syllable must have a vowel sound to determine the number of syllables in a printed word.")</f>
        <v>Use knowledge that every syllable must have a vowel sound to determine the number of syllables in a printed word.</v>
      </c>
      <c r="N9" s="119" t="b">
        <f ca="1">IFERROR(__xludf.DUMMYFUNCTION("""COMPUTED_VALUE"""),TRUE)</f>
        <v>1</v>
      </c>
      <c r="O9" s="119" t="b">
        <f ca="1">IFERROR(__xludf.DUMMYFUNCTION("""COMPUTED_VALUE"""),TRUE)</f>
        <v>1</v>
      </c>
      <c r="P9" s="119" t="b">
        <f ca="1">IFERROR(__xludf.DUMMYFUNCTION("""COMPUTED_VALUE"""),TRUE)</f>
        <v>1</v>
      </c>
      <c r="Q9" s="119" t="b">
        <f ca="1">IFERROR(__xludf.DUMMYFUNCTION("""COMPUTED_VALUE"""),TRUE)</f>
        <v>1</v>
      </c>
      <c r="R9" s="50"/>
      <c r="S9" s="118" t="str">
        <f ca="1">IFERROR(__xludf.DUMMYFUNCTION("""COMPUTED_VALUE"""),"R-    Will need for more complex words                        
E-   needed for future skills in all levels              
A-   will be tested in sounds and comprehension   
L-  can utilize in all areas")</f>
        <v>R-    Will need for more complex words                        
E-   needed for future skills in all levels              
A-   will be tested in sounds and comprehension   
L-  can utilize in all areas</v>
      </c>
      <c r="T9" s="120"/>
      <c r="U9" s="50"/>
      <c r="V9" s="118"/>
      <c r="W9" s="119"/>
      <c r="X9" s="119"/>
      <c r="Y9" s="119"/>
      <c r="Z9" s="119"/>
      <c r="AA9" s="50"/>
      <c r="AB9" s="118"/>
      <c r="AC9" s="120"/>
      <c r="AD9" s="50"/>
      <c r="AE9" s="118"/>
      <c r="AF9" s="119"/>
      <c r="AG9" s="119"/>
      <c r="AH9" s="119"/>
      <c r="AI9" s="119"/>
      <c r="AJ9" s="50"/>
      <c r="AK9" s="118"/>
      <c r="AL9" s="120"/>
      <c r="AM9" s="50"/>
      <c r="AN9" s="118"/>
      <c r="AO9" s="119"/>
      <c r="AP9" s="119"/>
      <c r="AQ9" s="119"/>
      <c r="AR9" s="119"/>
      <c r="AS9" s="50"/>
      <c r="AT9" s="118"/>
      <c r="AU9" s="120"/>
      <c r="AV9" s="50"/>
      <c r="AW9" s="118"/>
      <c r="AX9" s="119"/>
      <c r="AY9" s="119"/>
      <c r="AZ9" s="119"/>
      <c r="BA9" s="119"/>
      <c r="BB9" s="50"/>
      <c r="BC9" s="118"/>
      <c r="BD9" s="120"/>
      <c r="BE9" s="50"/>
      <c r="BF9" s="118"/>
      <c r="BG9" s="119"/>
      <c r="BH9" s="119"/>
      <c r="BI9" s="119"/>
      <c r="BJ9" s="119"/>
      <c r="BK9" s="50"/>
      <c r="BL9" s="118"/>
    </row>
    <row r="10" spans="1:64" ht="15.75" customHeight="1">
      <c r="A10" s="138"/>
      <c r="B10" s="11">
        <f ca="1">IFERROR(__xludf.DUMMYFUNCTION("""COMPUTED_VALUE"""),4)</f>
        <v>4</v>
      </c>
      <c r="C10" s="50" t="str">
        <f ca="1">IFERROR(__xludf.DUMMYFUNCTION("""COMPUTED_VALUE"""),"RF.K.3c")</f>
        <v>RF.K.3c</v>
      </c>
      <c r="D10" s="118" t="str">
        <f ca="1">IFERROR(__xludf.DUMMYFUNCTION("""COMPUTED_VALUE"""),"Read common high-frequency words by sight (e.g., the, of, to, you, she, my, is, are, do, does).")</f>
        <v>Read common high-frequency words by sight (e.g., the, of, to, you, she, my, is, are, do, does).</v>
      </c>
      <c r="E10" s="119" t="b">
        <f ca="1">IFERROR(__xludf.DUMMYFUNCTION("""COMPUTED_VALUE"""),TRUE)</f>
        <v>1</v>
      </c>
      <c r="F10" s="119" t="b">
        <f ca="1">IFERROR(__xludf.DUMMYFUNCTION("""COMPUTED_VALUE"""),TRUE)</f>
        <v>1</v>
      </c>
      <c r="G10" s="119" t="b">
        <f ca="1">IFERROR(__xludf.DUMMYFUNCTION("""COMPUTED_VALUE"""),TRUE)</f>
        <v>1</v>
      </c>
      <c r="H10" s="119" t="b">
        <f ca="1">IFERROR(__xludf.DUMMYFUNCTION("""COMPUTED_VALUE"""),TRUE)</f>
        <v>1</v>
      </c>
      <c r="I10" s="50"/>
      <c r="J10" s="118"/>
      <c r="K10" s="120">
        <f ca="1">IFERROR(__xludf.DUMMYFUNCTION("""COMPUTED_VALUE"""),4)</f>
        <v>4</v>
      </c>
      <c r="L10" s="50" t="str">
        <f ca="1">IFERROR(__xludf.DUMMYFUNCTION("""COMPUTED_VALUE"""),"RF.1.3g")</f>
        <v>RF.1.3g</v>
      </c>
      <c r="M10" s="118" t="str">
        <f ca="1">IFERROR(__xludf.DUMMYFUNCTION("""COMPUTED_VALUE"""),"Recognize and read grade appropriate irregularly spelled words")</f>
        <v>Recognize and read grade appropriate irregularly spelled words</v>
      </c>
      <c r="N10" s="119" t="b">
        <f ca="1">IFERROR(__xludf.DUMMYFUNCTION("""COMPUTED_VALUE"""),TRUE)</f>
        <v>1</v>
      </c>
      <c r="O10" s="119" t="b">
        <f ca="1">IFERROR(__xludf.DUMMYFUNCTION("""COMPUTED_VALUE"""),TRUE)</f>
        <v>1</v>
      </c>
      <c r="P10" s="119" t="b">
        <f ca="1">IFERROR(__xludf.DUMMYFUNCTION("""COMPUTED_VALUE"""),TRUE)</f>
        <v>1</v>
      </c>
      <c r="Q10" s="119" t="b">
        <f ca="1">IFERROR(__xludf.DUMMYFUNCTION("""COMPUTED_VALUE"""),TRUE)</f>
        <v>1</v>
      </c>
      <c r="R10" s="50"/>
      <c r="S10" s="118" t="str">
        <f ca="1">IFERROR(__xludf.DUMMYFUNCTION("""COMPUTED_VALUE"""),"R-    Will need for more complex irregularly spelled words and comprehension                       
E-   needed for future skills in all levels              
A-   will be tested in sounds and comprehension   
L-  will utilize in all areas")</f>
        <v>R-    Will need for more complex irregularly spelled words and comprehension                       
E-   needed for future skills in all levels              
A-   will be tested in sounds and comprehension   
L-  will utilize in all areas</v>
      </c>
      <c r="T10" s="120"/>
      <c r="U10" s="50"/>
      <c r="V10" s="118"/>
      <c r="W10" s="119"/>
      <c r="X10" s="119"/>
      <c r="Y10" s="119"/>
      <c r="Z10" s="119"/>
      <c r="AA10" s="50"/>
      <c r="AB10" s="118"/>
      <c r="AC10" s="120"/>
      <c r="AD10" s="50"/>
      <c r="AE10" s="118"/>
      <c r="AF10" s="119"/>
      <c r="AG10" s="119"/>
      <c r="AH10" s="119"/>
      <c r="AI10" s="119"/>
      <c r="AJ10" s="50"/>
      <c r="AK10" s="118"/>
      <c r="AL10" s="120"/>
      <c r="AM10" s="50"/>
      <c r="AN10" s="118"/>
      <c r="AO10" s="119"/>
      <c r="AP10" s="119"/>
      <c r="AQ10" s="119"/>
      <c r="AR10" s="119"/>
      <c r="AS10" s="50"/>
      <c r="AT10" s="118"/>
      <c r="AU10" s="120"/>
      <c r="AV10" s="50"/>
      <c r="AW10" s="118"/>
      <c r="AX10" s="119"/>
      <c r="AY10" s="119"/>
      <c r="AZ10" s="119"/>
      <c r="BA10" s="119"/>
      <c r="BB10" s="50"/>
      <c r="BC10" s="118"/>
      <c r="BD10" s="120"/>
      <c r="BE10" s="50"/>
      <c r="BF10" s="118"/>
      <c r="BG10" s="119"/>
      <c r="BH10" s="119"/>
      <c r="BI10" s="119"/>
      <c r="BJ10" s="119"/>
      <c r="BK10" s="50"/>
      <c r="BL10" s="118"/>
    </row>
    <row r="11" spans="1:64" ht="15.75" customHeight="1">
      <c r="A11" s="138"/>
      <c r="B11" s="11">
        <f ca="1">IFERROR(__xludf.DUMMYFUNCTION("""COMPUTED_VALUE"""),4)</f>
        <v>4</v>
      </c>
      <c r="C11" s="50" t="str">
        <f ca="1">IFERROR(__xludf.DUMMYFUNCTION("""COMPUTED_VALUE"""),"RF.K.4")</f>
        <v>RF.K.4</v>
      </c>
      <c r="D11" s="118" t="str">
        <f ca="1">IFERROR(__xludf.DUMMYFUNCTION("""COMPUTED_VALUE"""),"Read emergent-reader texts with purpose and understanding.")</f>
        <v>Read emergent-reader texts with purpose and understanding.</v>
      </c>
      <c r="E11" s="119" t="b">
        <f ca="1">IFERROR(__xludf.DUMMYFUNCTION("""COMPUTED_VALUE"""),TRUE)</f>
        <v>1</v>
      </c>
      <c r="F11" s="119" t="b">
        <f ca="1">IFERROR(__xludf.DUMMYFUNCTION("""COMPUTED_VALUE"""),TRUE)</f>
        <v>1</v>
      </c>
      <c r="G11" s="119" t="b">
        <f ca="1">IFERROR(__xludf.DUMMYFUNCTION("""COMPUTED_VALUE"""),TRUE)</f>
        <v>1</v>
      </c>
      <c r="H11" s="119" t="b">
        <f ca="1">IFERROR(__xludf.DUMMYFUNCTION("""COMPUTED_VALUE"""),TRUE)</f>
        <v>1</v>
      </c>
      <c r="I11" s="50"/>
      <c r="J11" s="118"/>
      <c r="K11" s="120"/>
      <c r="L11" s="50"/>
      <c r="M11" s="118"/>
      <c r="N11" s="119"/>
      <c r="O11" s="119"/>
      <c r="P11" s="119"/>
      <c r="Q11" s="119"/>
      <c r="R11" s="50"/>
      <c r="S11" s="118"/>
      <c r="T11" s="120"/>
      <c r="U11" s="50"/>
      <c r="V11" s="118"/>
      <c r="W11" s="119"/>
      <c r="X11" s="119"/>
      <c r="Y11" s="119"/>
      <c r="Z11" s="119"/>
      <c r="AA11" s="50"/>
      <c r="AB11" s="118"/>
      <c r="AC11" s="120"/>
      <c r="AD11" s="50"/>
      <c r="AE11" s="118"/>
      <c r="AF11" s="119"/>
      <c r="AG11" s="119"/>
      <c r="AH11" s="119"/>
      <c r="AI11" s="119"/>
      <c r="AJ11" s="50"/>
      <c r="AK11" s="118"/>
      <c r="AL11" s="120"/>
      <c r="AM11" s="50"/>
      <c r="AN11" s="118"/>
      <c r="AO11" s="119"/>
      <c r="AP11" s="119"/>
      <c r="AQ11" s="119"/>
      <c r="AR11" s="119"/>
      <c r="AS11" s="50"/>
      <c r="AT11" s="118"/>
      <c r="AU11" s="120"/>
      <c r="AV11" s="50"/>
      <c r="AW11" s="118"/>
      <c r="AX11" s="119"/>
      <c r="AY11" s="119"/>
      <c r="AZ11" s="119"/>
      <c r="BA11" s="119"/>
      <c r="BB11" s="50"/>
      <c r="BC11" s="118"/>
      <c r="BD11" s="120"/>
      <c r="BE11" s="50"/>
      <c r="BF11" s="118"/>
      <c r="BG11" s="119"/>
      <c r="BH11" s="119"/>
      <c r="BI11" s="119"/>
      <c r="BJ11" s="119"/>
      <c r="BK11" s="50"/>
      <c r="BL11" s="118"/>
    </row>
    <row r="12" spans="1:64" ht="15.75" customHeight="1">
      <c r="A12" s="139"/>
      <c r="B12" s="19"/>
      <c r="C12" s="54"/>
      <c r="D12" s="122"/>
      <c r="E12" s="123"/>
      <c r="F12" s="123"/>
      <c r="G12" s="123"/>
      <c r="H12" s="123"/>
      <c r="I12" s="54"/>
      <c r="J12" s="122"/>
      <c r="K12" s="124"/>
      <c r="L12" s="54"/>
      <c r="M12" s="122"/>
      <c r="N12" s="123"/>
      <c r="O12" s="123"/>
      <c r="P12" s="123"/>
      <c r="Q12" s="123"/>
      <c r="R12" s="54"/>
      <c r="S12" s="122"/>
      <c r="T12" s="124"/>
      <c r="U12" s="54"/>
      <c r="V12" s="122"/>
      <c r="W12" s="123"/>
      <c r="X12" s="123"/>
      <c r="Y12" s="123"/>
      <c r="Z12" s="123"/>
      <c r="AA12" s="54"/>
      <c r="AB12" s="122"/>
      <c r="AC12" s="124"/>
      <c r="AD12" s="54"/>
      <c r="AE12" s="122"/>
      <c r="AF12" s="123"/>
      <c r="AG12" s="123"/>
      <c r="AH12" s="123"/>
      <c r="AI12" s="123"/>
      <c r="AJ12" s="54"/>
      <c r="AK12" s="122"/>
      <c r="AL12" s="124"/>
      <c r="AM12" s="54"/>
      <c r="AN12" s="122"/>
      <c r="AO12" s="123"/>
      <c r="AP12" s="123"/>
      <c r="AQ12" s="123"/>
      <c r="AR12" s="123"/>
      <c r="AS12" s="54"/>
      <c r="AT12" s="122"/>
      <c r="AU12" s="124"/>
      <c r="AV12" s="54"/>
      <c r="AW12" s="122"/>
      <c r="AX12" s="123"/>
      <c r="AY12" s="123"/>
      <c r="AZ12" s="123"/>
      <c r="BA12" s="123"/>
      <c r="BB12" s="54"/>
      <c r="BC12" s="122"/>
      <c r="BD12" s="124"/>
      <c r="BE12" s="54"/>
      <c r="BF12" s="122"/>
      <c r="BG12" s="123"/>
      <c r="BH12" s="123"/>
      <c r="BI12" s="123"/>
      <c r="BJ12" s="123"/>
      <c r="BK12" s="54"/>
      <c r="BL12" s="122"/>
    </row>
    <row r="13" spans="1:64" ht="15.75" customHeight="1">
      <c r="A13" s="183" t="s">
        <v>58</v>
      </c>
      <c r="B13" s="11" t="str">
        <f ca="1">IFERROR(__xludf.DUMMYFUNCTION("unique('K-R'!M62:U70)"),"")</f>
        <v/>
      </c>
      <c r="C13" s="50" t="str">
        <f ca="1">IFERROR(__xludf.DUMMYFUNCTION("""COMPUTED_VALUE"""),"")</f>
        <v/>
      </c>
      <c r="D13" s="118" t="str">
        <f ca="1">IFERROR(__xludf.DUMMYFUNCTION("""COMPUTED_VALUE"""),"")</f>
        <v/>
      </c>
      <c r="E13" s="119" t="str">
        <f ca="1">IFERROR(__xludf.DUMMYFUNCTION("""COMPUTED_VALUE"""),"")</f>
        <v/>
      </c>
      <c r="F13" s="119" t="str">
        <f ca="1">IFERROR(__xludf.DUMMYFUNCTION("""COMPUTED_VALUE"""),"")</f>
        <v/>
      </c>
      <c r="G13" s="119" t="str">
        <f ca="1">IFERROR(__xludf.DUMMYFUNCTION("""COMPUTED_VALUE"""),"")</f>
        <v/>
      </c>
      <c r="H13" s="119" t="str">
        <f ca="1">IFERROR(__xludf.DUMMYFUNCTION("""COMPUTED_VALUE"""),"")</f>
        <v/>
      </c>
      <c r="I13" s="50" t="str">
        <f ca="1">IFERROR(__xludf.DUMMYFUNCTION("""COMPUTED_VALUE"""),"")</f>
        <v/>
      </c>
      <c r="J13" s="118" t="str">
        <f ca="1">IFERROR(__xludf.DUMMYFUNCTION("""COMPUTED_VALUE"""),"")</f>
        <v/>
      </c>
      <c r="K13" s="120" t="str">
        <f ca="1">IFERROR(__xludf.DUMMYFUNCTION("unique('1-R'!M66:U75)"),"")</f>
        <v/>
      </c>
      <c r="L13" s="50" t="str">
        <f ca="1">IFERROR(__xludf.DUMMYFUNCTION("""COMPUTED_VALUE"""),"")</f>
        <v/>
      </c>
      <c r="M13" s="118" t="str">
        <f ca="1">IFERROR(__xludf.DUMMYFUNCTION("""COMPUTED_VALUE"""),"")</f>
        <v/>
      </c>
      <c r="N13" s="119" t="str">
        <f ca="1">IFERROR(__xludf.DUMMYFUNCTION("""COMPUTED_VALUE"""),"")</f>
        <v/>
      </c>
      <c r="O13" s="119" t="str">
        <f ca="1">IFERROR(__xludf.DUMMYFUNCTION("""COMPUTED_VALUE"""),"")</f>
        <v/>
      </c>
      <c r="P13" s="119" t="str">
        <f ca="1">IFERROR(__xludf.DUMMYFUNCTION("""COMPUTED_VALUE"""),"")</f>
        <v/>
      </c>
      <c r="Q13" s="119" t="str">
        <f ca="1">IFERROR(__xludf.DUMMYFUNCTION("""COMPUTED_VALUE"""),"")</f>
        <v/>
      </c>
      <c r="R13" s="50" t="str">
        <f ca="1">IFERROR(__xludf.DUMMYFUNCTION("""COMPUTED_VALUE"""),"")</f>
        <v/>
      </c>
      <c r="S13" s="118" t="str">
        <f ca="1">IFERROR(__xludf.DUMMYFUNCTION("""COMPUTED_VALUE"""),"")</f>
        <v/>
      </c>
      <c r="T13" s="120" t="str">
        <f ca="1">IFERROR(__xludf.DUMMYFUNCTION("unique('2-R'!M50:U58)"),"")</f>
        <v/>
      </c>
      <c r="U13" s="50" t="str">
        <f ca="1">IFERROR(__xludf.DUMMYFUNCTION("""COMPUTED_VALUE"""),"")</f>
        <v/>
      </c>
      <c r="V13" s="118" t="str">
        <f ca="1">IFERROR(__xludf.DUMMYFUNCTION("""COMPUTED_VALUE"""),"")</f>
        <v/>
      </c>
      <c r="W13" s="119" t="str">
        <f ca="1">IFERROR(__xludf.DUMMYFUNCTION("""COMPUTED_VALUE"""),"")</f>
        <v/>
      </c>
      <c r="X13" s="119" t="str">
        <f ca="1">IFERROR(__xludf.DUMMYFUNCTION("""COMPUTED_VALUE"""),"")</f>
        <v/>
      </c>
      <c r="Y13" s="119" t="str">
        <f ca="1">IFERROR(__xludf.DUMMYFUNCTION("""COMPUTED_VALUE"""),"")</f>
        <v/>
      </c>
      <c r="Z13" s="119" t="str">
        <f ca="1">IFERROR(__xludf.DUMMYFUNCTION("""COMPUTED_VALUE"""),"")</f>
        <v/>
      </c>
      <c r="AA13" s="50" t="str">
        <f ca="1">IFERROR(__xludf.DUMMYFUNCTION("""COMPUTED_VALUE"""),"")</f>
        <v/>
      </c>
      <c r="AB13" s="118" t="str">
        <f ca="1">IFERROR(__xludf.DUMMYFUNCTION("""COMPUTED_VALUE"""),"")</f>
        <v/>
      </c>
      <c r="AC13" s="120">
        <f ca="1">IFERROR(__xludf.DUMMYFUNCTION("unique('3-R'!M46:U54)"),4)</f>
        <v>4</v>
      </c>
      <c r="AD13" s="50" t="str">
        <f ca="1">IFERROR(__xludf.DUMMYFUNCTION("""COMPUTED_VALUE"""),"RL.3.1")</f>
        <v>RL.3.1</v>
      </c>
      <c r="AE13" s="118" t="str">
        <f ca="1">IFERROR(__xludf.DUMMYFUNCTION("""COMPUTED_VALUE"""),"Ask and answer questions to demonstrate understanding of a text, referring explicitly to the text as the basis for the answers.")</f>
        <v>Ask and answer questions to demonstrate understanding of a text, referring explicitly to the text as the basis for the answers.</v>
      </c>
      <c r="AF13" s="119" t="b">
        <f ca="1">IFERROR(__xludf.DUMMYFUNCTION("""COMPUTED_VALUE"""),TRUE)</f>
        <v>1</v>
      </c>
      <c r="AG13" s="119" t="b">
        <f ca="1">IFERROR(__xludf.DUMMYFUNCTION("""COMPUTED_VALUE"""),TRUE)</f>
        <v>1</v>
      </c>
      <c r="AH13" s="119" t="b">
        <f ca="1">IFERROR(__xludf.DUMMYFUNCTION("""COMPUTED_VALUE"""),TRUE)</f>
        <v>1</v>
      </c>
      <c r="AI13" s="119" t="b">
        <f ca="1">IFERROR(__xludf.DUMMYFUNCTION("""COMPUTED_VALUE"""),TRUE)</f>
        <v>1</v>
      </c>
      <c r="AJ13" s="50"/>
      <c r="AK13" s="118" t="str">
        <f ca="1">IFERROR(__xludf.DUMMYFUNCTION("""COMPUTED_VALUE"""),"R- future use, E-used consistently, A- yes, L - transfers to all areas")</f>
        <v>R- future use, E-used consistently, A- yes, L - transfers to all areas</v>
      </c>
      <c r="AL13" s="120" t="str">
        <f ca="1">IFERROR(__xludf.DUMMYFUNCTION("unique('4-R'!M40:U48)"),"")</f>
        <v/>
      </c>
      <c r="AM13" s="50" t="str">
        <f ca="1">IFERROR(__xludf.DUMMYFUNCTION("""COMPUTED_VALUE"""),"")</f>
        <v/>
      </c>
      <c r="AN13" s="118" t="str">
        <f ca="1">IFERROR(__xludf.DUMMYFUNCTION("""COMPUTED_VALUE"""),"")</f>
        <v/>
      </c>
      <c r="AO13" s="119" t="str">
        <f ca="1">IFERROR(__xludf.DUMMYFUNCTION("""COMPUTED_VALUE"""),"")</f>
        <v/>
      </c>
      <c r="AP13" s="119" t="str">
        <f ca="1">IFERROR(__xludf.DUMMYFUNCTION("""COMPUTED_VALUE"""),"")</f>
        <v/>
      </c>
      <c r="AQ13" s="119" t="str">
        <f ca="1">IFERROR(__xludf.DUMMYFUNCTION("""COMPUTED_VALUE"""),"")</f>
        <v/>
      </c>
      <c r="AR13" s="119" t="str">
        <f ca="1">IFERROR(__xludf.DUMMYFUNCTION("""COMPUTED_VALUE"""),"")</f>
        <v/>
      </c>
      <c r="AS13" s="50" t="str">
        <f ca="1">IFERROR(__xludf.DUMMYFUNCTION("""COMPUTED_VALUE"""),"")</f>
        <v/>
      </c>
      <c r="AT13" s="118" t="str">
        <f ca="1">IFERROR(__xludf.DUMMYFUNCTION("""COMPUTED_VALUE"""),"")</f>
        <v/>
      </c>
      <c r="AU13" s="120">
        <f ca="1">IFERROR(__xludf.DUMMYFUNCTION("unique('5-R'!M42:U48)"),4)</f>
        <v>4</v>
      </c>
      <c r="AV13" s="50" t="str">
        <f ca="1">IFERROR(__xludf.DUMMYFUNCTION("""COMPUTED_VALUE"""),"RL.5.3")</f>
        <v>RL.5.3</v>
      </c>
      <c r="AW13" s="118" t="str">
        <f ca="1">IFERROR(__xludf.DUMMYFUNCTION("""COMPUTED_VALUE"""),"Compare and contrast two or more characters, settings, or events in a story or drama, drawing on specific details in the text (e.g., how characters interact).")</f>
        <v>Compare and contrast two or more characters, settings, or events in a story or drama, drawing on specific details in the text (e.g., how characters interact).</v>
      </c>
      <c r="AX13" s="119" t="b">
        <f ca="1">IFERROR(__xludf.DUMMYFUNCTION("""COMPUTED_VALUE"""),TRUE)</f>
        <v>1</v>
      </c>
      <c r="AY13" s="119" t="b">
        <f ca="1">IFERROR(__xludf.DUMMYFUNCTION("""COMPUTED_VALUE"""),TRUE)</f>
        <v>1</v>
      </c>
      <c r="AZ13" s="119" t="b">
        <f ca="1">IFERROR(__xludf.DUMMYFUNCTION("""COMPUTED_VALUE"""),TRUE)</f>
        <v>1</v>
      </c>
      <c r="BA13" s="119" t="b">
        <f ca="1">IFERROR(__xludf.DUMMYFUNCTION("""COMPUTED_VALUE"""),TRUE)</f>
        <v>1</v>
      </c>
      <c r="BB13" s="50"/>
      <c r="BC13" s="118"/>
      <c r="BD13" s="120" t="str">
        <f ca="1">IFERROR(__xludf.DUMMYFUNCTION("unique('6-R'!M28:U36)"),"#REF!")</f>
        <v>#REF!</v>
      </c>
      <c r="BE13" s="50"/>
      <c r="BF13" s="118"/>
      <c r="BG13" s="119"/>
      <c r="BH13" s="119"/>
      <c r="BI13" s="119"/>
      <c r="BJ13" s="119"/>
      <c r="BK13" s="50"/>
      <c r="BL13" s="118"/>
    </row>
    <row r="14" spans="1:64" ht="15.75" customHeight="1">
      <c r="A14" s="138"/>
      <c r="B14" s="11">
        <f ca="1">IFERROR(__xludf.DUMMYFUNCTION("""COMPUTED_VALUE"""),0)</f>
        <v>0</v>
      </c>
      <c r="C14" s="50" t="str">
        <f ca="1">IFERROR(__xludf.DUMMYFUNCTION("""COMPUTED_VALUE"""),"")</f>
        <v/>
      </c>
      <c r="D14" s="118" t="str">
        <f ca="1">IFERROR(__xludf.DUMMYFUNCTION("""COMPUTED_VALUE"""),"")</f>
        <v/>
      </c>
      <c r="E14" s="119" t="str">
        <f ca="1">IFERROR(__xludf.DUMMYFUNCTION("""COMPUTED_VALUE"""),"")</f>
        <v/>
      </c>
      <c r="F14" s="119" t="str">
        <f ca="1">IFERROR(__xludf.DUMMYFUNCTION("""COMPUTED_VALUE"""),"")</f>
        <v/>
      </c>
      <c r="G14" s="119" t="str">
        <f ca="1">IFERROR(__xludf.DUMMYFUNCTION("""COMPUTED_VALUE"""),"")</f>
        <v/>
      </c>
      <c r="H14" s="119" t="str">
        <f ca="1">IFERROR(__xludf.DUMMYFUNCTION("""COMPUTED_VALUE"""),"")</f>
        <v/>
      </c>
      <c r="I14" s="50"/>
      <c r="J14" s="118" t="str">
        <f ca="1">IFERROR(__xludf.DUMMYFUNCTION("""COMPUTED_VALUE"""),"")</f>
        <v/>
      </c>
      <c r="K14" s="120">
        <f ca="1">IFERROR(__xludf.DUMMYFUNCTION("""COMPUTED_VALUE"""),0)</f>
        <v>0</v>
      </c>
      <c r="L14" s="50" t="str">
        <f ca="1">IFERROR(__xludf.DUMMYFUNCTION("""COMPUTED_VALUE"""),"")</f>
        <v/>
      </c>
      <c r="M14" s="118" t="str">
        <f ca="1">IFERROR(__xludf.DUMMYFUNCTION("""COMPUTED_VALUE"""),"")</f>
        <v/>
      </c>
      <c r="N14" s="119" t="str">
        <f ca="1">IFERROR(__xludf.DUMMYFUNCTION("""COMPUTED_VALUE"""),"")</f>
        <v/>
      </c>
      <c r="O14" s="119" t="str">
        <f ca="1">IFERROR(__xludf.DUMMYFUNCTION("""COMPUTED_VALUE"""),"")</f>
        <v/>
      </c>
      <c r="P14" s="119" t="str">
        <f ca="1">IFERROR(__xludf.DUMMYFUNCTION("""COMPUTED_VALUE"""),"")</f>
        <v/>
      </c>
      <c r="Q14" s="119" t="str">
        <f ca="1">IFERROR(__xludf.DUMMYFUNCTION("""COMPUTED_VALUE"""),"")</f>
        <v/>
      </c>
      <c r="R14" s="50"/>
      <c r="S14" s="118" t="str">
        <f ca="1">IFERROR(__xludf.DUMMYFUNCTION("""COMPUTED_VALUE"""),"")</f>
        <v/>
      </c>
      <c r="T14" s="120"/>
      <c r="U14" s="50"/>
      <c r="V14" s="118"/>
      <c r="W14" s="119"/>
      <c r="X14" s="119"/>
      <c r="Y14" s="119"/>
      <c r="Z14" s="119"/>
      <c r="AA14" s="50"/>
      <c r="AB14" s="118"/>
      <c r="AC14" s="120">
        <f ca="1">IFERROR(__xludf.DUMMYFUNCTION("""COMPUTED_VALUE"""),4)</f>
        <v>4</v>
      </c>
      <c r="AD14" s="50" t="str">
        <f ca="1">IFERROR(__xludf.DUMMYFUNCTION("""COMPUTED_VALUE"""),"RL.3.2")</f>
        <v>RL.3.2</v>
      </c>
      <c r="AE14" s="118" t="str">
        <f ca="1">IFERROR(__xludf.DUMMYFUNCTION("""COMPUTED_VALUE"""),"Recount stories, including fables, folktales, and myths from diverse cultures; determine the central message, lesson, or moral and explain how it is conveyed through key details in the text.")</f>
        <v>Recount stories, including fables, folktales, and myths from diverse cultures; determine the central message, lesson, or moral and explain how it is conveyed through key details in the text.</v>
      </c>
      <c r="AF14" s="119" t="b">
        <f ca="1">IFERROR(__xludf.DUMMYFUNCTION("""COMPUTED_VALUE"""),TRUE)</f>
        <v>1</v>
      </c>
      <c r="AG14" s="119" t="b">
        <f ca="1">IFERROR(__xludf.DUMMYFUNCTION("""COMPUTED_VALUE"""),TRUE)</f>
        <v>1</v>
      </c>
      <c r="AH14" s="119" t="b">
        <f ca="1">IFERROR(__xludf.DUMMYFUNCTION("""COMPUTED_VALUE"""),TRUE)</f>
        <v>1</v>
      </c>
      <c r="AI14" s="119" t="b">
        <f ca="1">IFERROR(__xludf.DUMMYFUNCTION("""COMPUTED_VALUE"""),TRUE)</f>
        <v>1</v>
      </c>
      <c r="AJ14" s="50"/>
      <c r="AK14" s="118" t="str">
        <f ca="1">IFERROR(__xludf.DUMMYFUNCTION("""COMPUTED_VALUE"""),"R- 4th &amp; 5th dificulty increases in theme. E- lasting through 5th. A- ACT, MAP L- Can transfer to science, social studies, and math curriculum. ")</f>
        <v xml:space="preserve">R- 4th &amp; 5th dificulty increases in theme. E- lasting through 5th. A- ACT, MAP L- Can transfer to science, social studies, and math curriculum. </v>
      </c>
      <c r="AL14" s="120"/>
      <c r="AM14" s="50"/>
      <c r="AN14" s="118"/>
      <c r="AO14" s="119"/>
      <c r="AP14" s="119"/>
      <c r="AQ14" s="119"/>
      <c r="AR14" s="119"/>
      <c r="AS14" s="50"/>
      <c r="AT14" s="118"/>
      <c r="AU14" s="120" t="str">
        <f ca="1">IFERROR(__xludf.DUMMYFUNCTION("""COMPUTED_VALUE"""),"")</f>
        <v/>
      </c>
      <c r="AV14" s="50" t="str">
        <f ca="1">IFERROR(__xludf.DUMMYFUNCTION("""COMPUTED_VALUE"""),"")</f>
        <v/>
      </c>
      <c r="AW14" s="118" t="str">
        <f ca="1">IFERROR(__xludf.DUMMYFUNCTION("""COMPUTED_VALUE"""),"")</f>
        <v/>
      </c>
      <c r="AX14" s="119" t="str">
        <f ca="1">IFERROR(__xludf.DUMMYFUNCTION("""COMPUTED_VALUE"""),"")</f>
        <v/>
      </c>
      <c r="AY14" s="119" t="str">
        <f ca="1">IFERROR(__xludf.DUMMYFUNCTION("""COMPUTED_VALUE"""),"")</f>
        <v/>
      </c>
      <c r="AZ14" s="119" t="str">
        <f ca="1">IFERROR(__xludf.DUMMYFUNCTION("""COMPUTED_VALUE"""),"")</f>
        <v/>
      </c>
      <c r="BA14" s="119" t="str">
        <f ca="1">IFERROR(__xludf.DUMMYFUNCTION("""COMPUTED_VALUE"""),"")</f>
        <v/>
      </c>
      <c r="BB14" s="50" t="str">
        <f ca="1">IFERROR(__xludf.DUMMYFUNCTION("""COMPUTED_VALUE"""),"")</f>
        <v/>
      </c>
      <c r="BC14" s="118" t="str">
        <f ca="1">IFERROR(__xludf.DUMMYFUNCTION("""COMPUTED_VALUE"""),"")</f>
        <v/>
      </c>
      <c r="BD14" s="120"/>
      <c r="BE14" s="50"/>
      <c r="BF14" s="118"/>
      <c r="BG14" s="119"/>
      <c r="BH14" s="119"/>
      <c r="BI14" s="119"/>
      <c r="BJ14" s="119"/>
      <c r="BK14" s="50"/>
      <c r="BL14" s="118"/>
    </row>
    <row r="15" spans="1:64" ht="15.75" customHeight="1">
      <c r="A15" s="138"/>
      <c r="B15" s="11"/>
      <c r="C15" s="50"/>
      <c r="D15" s="118"/>
      <c r="E15" s="119"/>
      <c r="F15" s="119"/>
      <c r="G15" s="119"/>
      <c r="H15" s="119"/>
      <c r="I15" s="50"/>
      <c r="J15" s="118"/>
      <c r="K15" s="120"/>
      <c r="L15" s="50"/>
      <c r="M15" s="118"/>
      <c r="N15" s="119"/>
      <c r="O15" s="119"/>
      <c r="P15" s="119"/>
      <c r="Q15" s="119"/>
      <c r="R15" s="50"/>
      <c r="S15" s="118"/>
      <c r="T15" s="120"/>
      <c r="U15" s="50"/>
      <c r="V15" s="118"/>
      <c r="W15" s="119"/>
      <c r="X15" s="119"/>
      <c r="Y15" s="119"/>
      <c r="Z15" s="119"/>
      <c r="AA15" s="50"/>
      <c r="AB15" s="118"/>
      <c r="AC15" s="120">
        <f ca="1">IFERROR(__xludf.DUMMYFUNCTION("""COMPUTED_VALUE"""),4)</f>
        <v>4</v>
      </c>
      <c r="AD15" s="50" t="str">
        <f ca="1">IFERROR(__xludf.DUMMYFUNCTION("""COMPUTED_VALUE"""),"RL.3.3")</f>
        <v>RL.3.3</v>
      </c>
      <c r="AE15" s="118" t="str">
        <f ca="1">IFERROR(__xludf.DUMMYFUNCTION("""COMPUTED_VALUE"""),"Describe characters in a story (e.g., their traits, motivations, or feelings) and explain how their actions contribute to the sequence of events.")</f>
        <v>Describe characters in a story (e.g., their traits, motivations, or feelings) and explain how their actions contribute to the sequence of events.</v>
      </c>
      <c r="AF15" s="119" t="b">
        <f ca="1">IFERROR(__xludf.DUMMYFUNCTION("""COMPUTED_VALUE"""),TRUE)</f>
        <v>1</v>
      </c>
      <c r="AG15" s="119" t="b">
        <f ca="1">IFERROR(__xludf.DUMMYFUNCTION("""COMPUTED_VALUE"""),TRUE)</f>
        <v>1</v>
      </c>
      <c r="AH15" s="119" t="b">
        <f ca="1">IFERROR(__xludf.DUMMYFUNCTION("""COMPUTED_VALUE"""),TRUE)</f>
        <v>1</v>
      </c>
      <c r="AI15" s="119" t="b">
        <f ca="1">IFERROR(__xludf.DUMMYFUNCTION("""COMPUTED_VALUE"""),TRUE)</f>
        <v>1</v>
      </c>
      <c r="AJ15" s="50"/>
      <c r="AK15" s="118" t="str">
        <f ca="1">IFERROR(__xludf.DUMMYFUNCTION("""COMPUTED_VALUE"""),"R- 4th &amp; 5th dificulty increases - more in depth, multiple characters. E- lasting through 5th. A- ACT, MAP L- Can transfer to science, social studies, social skills")</f>
        <v>R- 4th &amp; 5th dificulty increases - more in depth, multiple characters. E- lasting through 5th. A- ACT, MAP L- Can transfer to science, social studies, social skills</v>
      </c>
      <c r="AL15" s="120"/>
      <c r="AM15" s="50"/>
      <c r="AN15" s="118"/>
      <c r="AO15" s="119"/>
      <c r="AP15" s="119"/>
      <c r="AQ15" s="119"/>
      <c r="AR15" s="119"/>
      <c r="AS15" s="50"/>
      <c r="AT15" s="118"/>
      <c r="AU15" s="120">
        <f ca="1">IFERROR(__xludf.DUMMYFUNCTION("""COMPUTED_VALUE"""),4)</f>
        <v>4</v>
      </c>
      <c r="AV15" s="50" t="str">
        <f ca="1">IFERROR(__xludf.DUMMYFUNCTION("""COMPUTED_VALUE"""),"RL.5.6")</f>
        <v>RL.5.6</v>
      </c>
      <c r="AW15" s="118" t="str">
        <f ca="1">IFERROR(__xludf.DUMMYFUNCTION("""COMPUTED_VALUE"""),"Describe how a narrator’s or speaker’s point of view influences how events are described.")</f>
        <v>Describe how a narrator’s or speaker’s point of view influences how events are described.</v>
      </c>
      <c r="AX15" s="119" t="b">
        <f ca="1">IFERROR(__xludf.DUMMYFUNCTION("""COMPUTED_VALUE"""),TRUE)</f>
        <v>1</v>
      </c>
      <c r="AY15" s="119" t="b">
        <f ca="1">IFERROR(__xludf.DUMMYFUNCTION("""COMPUTED_VALUE"""),TRUE)</f>
        <v>1</v>
      </c>
      <c r="AZ15" s="119" t="b">
        <f ca="1">IFERROR(__xludf.DUMMYFUNCTION("""COMPUTED_VALUE"""),TRUE)</f>
        <v>1</v>
      </c>
      <c r="BA15" s="119" t="b">
        <f ca="1">IFERROR(__xludf.DUMMYFUNCTION("""COMPUTED_VALUE"""),TRUE)</f>
        <v>1</v>
      </c>
      <c r="BB15" s="50"/>
      <c r="BC15" s="118"/>
      <c r="BD15" s="120"/>
      <c r="BE15" s="50"/>
      <c r="BF15" s="118"/>
      <c r="BG15" s="119"/>
      <c r="BH15" s="119"/>
      <c r="BI15" s="119"/>
      <c r="BJ15" s="119"/>
      <c r="BK15" s="50"/>
      <c r="BL15" s="118"/>
    </row>
    <row r="16" spans="1:64" ht="15.75" customHeight="1">
      <c r="A16" s="138"/>
      <c r="B16" s="11"/>
      <c r="C16" s="50"/>
      <c r="D16" s="118"/>
      <c r="E16" s="119"/>
      <c r="F16" s="119"/>
      <c r="G16" s="119"/>
      <c r="H16" s="119"/>
      <c r="I16" s="50"/>
      <c r="J16" s="118"/>
      <c r="K16" s="120"/>
      <c r="L16" s="50"/>
      <c r="M16" s="118"/>
      <c r="N16" s="119"/>
      <c r="O16" s="119"/>
      <c r="P16" s="119"/>
      <c r="Q16" s="119"/>
      <c r="R16" s="50"/>
      <c r="S16" s="118"/>
      <c r="T16" s="120"/>
      <c r="U16" s="50"/>
      <c r="V16" s="118"/>
      <c r="W16" s="119"/>
      <c r="X16" s="119"/>
      <c r="Y16" s="119"/>
      <c r="Z16" s="119"/>
      <c r="AA16" s="50"/>
      <c r="AB16" s="118"/>
      <c r="AC16" s="120" t="str">
        <f ca="1">IFERROR(__xludf.DUMMYFUNCTION("""COMPUTED_VALUE"""),"")</f>
        <v/>
      </c>
      <c r="AD16" s="50" t="str">
        <f ca="1">IFERROR(__xludf.DUMMYFUNCTION("""COMPUTED_VALUE"""),"")</f>
        <v/>
      </c>
      <c r="AE16" s="118" t="str">
        <f ca="1">IFERROR(__xludf.DUMMYFUNCTION("""COMPUTED_VALUE"""),"")</f>
        <v/>
      </c>
      <c r="AF16" s="119" t="str">
        <f ca="1">IFERROR(__xludf.DUMMYFUNCTION("""COMPUTED_VALUE"""),"")</f>
        <v/>
      </c>
      <c r="AG16" s="119" t="str">
        <f ca="1">IFERROR(__xludf.DUMMYFUNCTION("""COMPUTED_VALUE"""),"")</f>
        <v/>
      </c>
      <c r="AH16" s="119" t="str">
        <f ca="1">IFERROR(__xludf.DUMMYFUNCTION("""COMPUTED_VALUE"""),"")</f>
        <v/>
      </c>
      <c r="AI16" s="119" t="str">
        <f ca="1">IFERROR(__xludf.DUMMYFUNCTION("""COMPUTED_VALUE"""),"")</f>
        <v/>
      </c>
      <c r="AJ16" s="50" t="str">
        <f ca="1">IFERROR(__xludf.DUMMYFUNCTION("""COMPUTED_VALUE"""),"")</f>
        <v/>
      </c>
      <c r="AK16" s="118" t="str">
        <f ca="1">IFERROR(__xludf.DUMMYFUNCTION("""COMPUTED_VALUE"""),"")</f>
        <v/>
      </c>
      <c r="AL16" s="120"/>
      <c r="AM16" s="50"/>
      <c r="AN16" s="118"/>
      <c r="AO16" s="119"/>
      <c r="AP16" s="119"/>
      <c r="AQ16" s="119"/>
      <c r="AR16" s="119"/>
      <c r="AS16" s="50"/>
      <c r="AT16" s="118"/>
      <c r="AU16" s="120"/>
      <c r="AV16" s="50"/>
      <c r="AW16" s="118"/>
      <c r="AX16" s="119"/>
      <c r="AY16" s="119"/>
      <c r="AZ16" s="119"/>
      <c r="BA16" s="119"/>
      <c r="BB16" s="50"/>
      <c r="BC16" s="118"/>
      <c r="BD16" s="120"/>
      <c r="BE16" s="50"/>
      <c r="BF16" s="118"/>
      <c r="BG16" s="119"/>
      <c r="BH16" s="119"/>
      <c r="BI16" s="119"/>
      <c r="BJ16" s="119"/>
      <c r="BK16" s="50"/>
      <c r="BL16" s="118"/>
    </row>
    <row r="17" spans="1:64" ht="15.75" customHeight="1">
      <c r="A17" s="138"/>
      <c r="B17" s="11"/>
      <c r="C17" s="50"/>
      <c r="D17" s="118"/>
      <c r="E17" s="119"/>
      <c r="F17" s="119"/>
      <c r="G17" s="119"/>
      <c r="H17" s="119"/>
      <c r="I17" s="50"/>
      <c r="J17" s="118"/>
      <c r="K17" s="120"/>
      <c r="L17" s="50"/>
      <c r="M17" s="118"/>
      <c r="N17" s="119"/>
      <c r="O17" s="119"/>
      <c r="P17" s="119"/>
      <c r="Q17" s="119"/>
      <c r="R17" s="50"/>
      <c r="S17" s="118"/>
      <c r="T17" s="120"/>
      <c r="U17" s="50"/>
      <c r="V17" s="118"/>
      <c r="W17" s="119"/>
      <c r="X17" s="119"/>
      <c r="Y17" s="119"/>
      <c r="Z17" s="119"/>
      <c r="AA17" s="50"/>
      <c r="AB17" s="118"/>
      <c r="AC17" s="120">
        <f ca="1">IFERROR(__xludf.DUMMYFUNCTION("""COMPUTED_VALUE"""),0)</f>
        <v>0</v>
      </c>
      <c r="AD17" s="50" t="str">
        <f ca="1">IFERROR(__xludf.DUMMYFUNCTION("""COMPUTED_VALUE"""),"")</f>
        <v/>
      </c>
      <c r="AE17" s="118" t="str">
        <f ca="1">IFERROR(__xludf.DUMMYFUNCTION("""COMPUTED_VALUE"""),"")</f>
        <v/>
      </c>
      <c r="AF17" s="119" t="str">
        <f ca="1">IFERROR(__xludf.DUMMYFUNCTION("""COMPUTED_VALUE"""),"")</f>
        <v/>
      </c>
      <c r="AG17" s="119" t="str">
        <f ca="1">IFERROR(__xludf.DUMMYFUNCTION("""COMPUTED_VALUE"""),"")</f>
        <v/>
      </c>
      <c r="AH17" s="119" t="str">
        <f ca="1">IFERROR(__xludf.DUMMYFUNCTION("""COMPUTED_VALUE"""),"")</f>
        <v/>
      </c>
      <c r="AI17" s="119" t="str">
        <f ca="1">IFERROR(__xludf.DUMMYFUNCTION("""COMPUTED_VALUE"""),"")</f>
        <v/>
      </c>
      <c r="AJ17" s="50"/>
      <c r="AK17" s="118" t="str">
        <f ca="1">IFERROR(__xludf.DUMMYFUNCTION("""COMPUTED_VALUE"""),"")</f>
        <v/>
      </c>
      <c r="AL17" s="120"/>
      <c r="AM17" s="50"/>
      <c r="AN17" s="118"/>
      <c r="AO17" s="119"/>
      <c r="AP17" s="119"/>
      <c r="AQ17" s="119"/>
      <c r="AR17" s="119"/>
      <c r="AS17" s="50"/>
      <c r="AT17" s="118"/>
      <c r="AU17" s="120"/>
      <c r="AV17" s="50"/>
      <c r="AW17" s="118"/>
      <c r="AX17" s="119"/>
      <c r="AY17" s="119"/>
      <c r="AZ17" s="119"/>
      <c r="BA17" s="119"/>
      <c r="BB17" s="50"/>
      <c r="BC17" s="118"/>
      <c r="BD17" s="120"/>
      <c r="BE17" s="50"/>
      <c r="BF17" s="118"/>
      <c r="BG17" s="119"/>
      <c r="BH17" s="119"/>
      <c r="BI17" s="119"/>
      <c r="BJ17" s="119"/>
      <c r="BK17" s="50"/>
      <c r="BL17" s="118"/>
    </row>
    <row r="18" spans="1:64" ht="15.75" customHeight="1">
      <c r="A18" s="138"/>
      <c r="B18" s="11"/>
      <c r="C18" s="50"/>
      <c r="D18" s="118"/>
      <c r="E18" s="119"/>
      <c r="F18" s="119"/>
      <c r="G18" s="119"/>
      <c r="H18" s="119"/>
      <c r="I18" s="50"/>
      <c r="J18" s="118"/>
      <c r="K18" s="120"/>
      <c r="L18" s="50"/>
      <c r="M18" s="118"/>
      <c r="N18" s="119"/>
      <c r="O18" s="119"/>
      <c r="P18" s="119"/>
      <c r="Q18" s="119"/>
      <c r="R18" s="50"/>
      <c r="S18" s="118"/>
      <c r="T18" s="120"/>
      <c r="U18" s="50"/>
      <c r="V18" s="118"/>
      <c r="W18" s="119"/>
      <c r="X18" s="119"/>
      <c r="Y18" s="119"/>
      <c r="Z18" s="119"/>
      <c r="AA18" s="50"/>
      <c r="AB18" s="118"/>
      <c r="AC18" s="120"/>
      <c r="AD18" s="50"/>
      <c r="AE18" s="118"/>
      <c r="AF18" s="119"/>
      <c r="AG18" s="119"/>
      <c r="AH18" s="119"/>
      <c r="AI18" s="119"/>
      <c r="AJ18" s="50"/>
      <c r="AK18" s="118"/>
      <c r="AL18" s="120"/>
      <c r="AM18" s="50"/>
      <c r="AN18" s="118"/>
      <c r="AO18" s="119"/>
      <c r="AP18" s="119"/>
      <c r="AQ18" s="119"/>
      <c r="AR18" s="119"/>
      <c r="AS18" s="50"/>
      <c r="AT18" s="118"/>
      <c r="AU18" s="120"/>
      <c r="AV18" s="50"/>
      <c r="AW18" s="118"/>
      <c r="AX18" s="119"/>
      <c r="AY18" s="119"/>
      <c r="AZ18" s="119"/>
      <c r="BA18" s="119"/>
      <c r="BB18" s="50"/>
      <c r="BC18" s="118"/>
      <c r="BD18" s="120"/>
      <c r="BE18" s="50"/>
      <c r="BF18" s="118"/>
      <c r="BG18" s="119"/>
      <c r="BH18" s="119"/>
      <c r="BI18" s="119"/>
      <c r="BJ18" s="119"/>
      <c r="BK18" s="50"/>
      <c r="BL18" s="118"/>
    </row>
    <row r="19" spans="1:64" ht="15.75" customHeight="1">
      <c r="A19" s="138"/>
      <c r="B19" s="11"/>
      <c r="C19" s="50"/>
      <c r="D19" s="118"/>
      <c r="E19" s="119"/>
      <c r="F19" s="119"/>
      <c r="G19" s="119"/>
      <c r="H19" s="119"/>
      <c r="I19" s="50"/>
      <c r="J19" s="118"/>
      <c r="K19" s="120"/>
      <c r="L19" s="50"/>
      <c r="M19" s="118"/>
      <c r="N19" s="119"/>
      <c r="O19" s="119"/>
      <c r="P19" s="119"/>
      <c r="Q19" s="119"/>
      <c r="R19" s="50"/>
      <c r="S19" s="118"/>
      <c r="T19" s="120"/>
      <c r="U19" s="50"/>
      <c r="V19" s="118"/>
      <c r="W19" s="119"/>
      <c r="X19" s="119"/>
      <c r="Y19" s="119"/>
      <c r="Z19" s="119"/>
      <c r="AA19" s="50"/>
      <c r="AB19" s="118"/>
      <c r="AC19" s="120"/>
      <c r="AD19" s="50"/>
      <c r="AE19" s="118"/>
      <c r="AF19" s="119"/>
      <c r="AG19" s="119"/>
      <c r="AH19" s="119"/>
      <c r="AI19" s="119"/>
      <c r="AJ19" s="50"/>
      <c r="AK19" s="118"/>
      <c r="AL19" s="120"/>
      <c r="AM19" s="50"/>
      <c r="AN19" s="118"/>
      <c r="AO19" s="119"/>
      <c r="AP19" s="119"/>
      <c r="AQ19" s="119"/>
      <c r="AR19" s="119"/>
      <c r="AS19" s="50"/>
      <c r="AT19" s="118"/>
      <c r="AU19" s="120"/>
      <c r="AV19" s="50"/>
      <c r="AW19" s="118"/>
      <c r="AX19" s="119"/>
      <c r="AY19" s="119"/>
      <c r="AZ19" s="119"/>
      <c r="BA19" s="119"/>
      <c r="BB19" s="50"/>
      <c r="BC19" s="118"/>
      <c r="BD19" s="120"/>
      <c r="BE19" s="50"/>
      <c r="BF19" s="118"/>
      <c r="BG19" s="119"/>
      <c r="BH19" s="119"/>
      <c r="BI19" s="119"/>
      <c r="BJ19" s="119"/>
      <c r="BK19" s="50"/>
      <c r="BL19" s="118"/>
    </row>
    <row r="20" spans="1:64" ht="15.75" customHeight="1">
      <c r="A20" s="138"/>
      <c r="B20" s="11"/>
      <c r="C20" s="50"/>
      <c r="D20" s="118"/>
      <c r="E20" s="119"/>
      <c r="F20" s="119"/>
      <c r="G20" s="119"/>
      <c r="H20" s="119"/>
      <c r="I20" s="50"/>
      <c r="J20" s="118"/>
      <c r="K20" s="120"/>
      <c r="L20" s="50"/>
      <c r="M20" s="118"/>
      <c r="N20" s="119"/>
      <c r="O20" s="119"/>
      <c r="P20" s="119"/>
      <c r="Q20" s="119"/>
      <c r="R20" s="50"/>
      <c r="S20" s="118"/>
      <c r="T20" s="120"/>
      <c r="U20" s="50"/>
      <c r="V20" s="118"/>
      <c r="W20" s="119"/>
      <c r="X20" s="119"/>
      <c r="Y20" s="119"/>
      <c r="Z20" s="119"/>
      <c r="AA20" s="50"/>
      <c r="AB20" s="118"/>
      <c r="AC20" s="120"/>
      <c r="AD20" s="50"/>
      <c r="AE20" s="118"/>
      <c r="AF20" s="119"/>
      <c r="AG20" s="119"/>
      <c r="AH20" s="119"/>
      <c r="AI20" s="119"/>
      <c r="AJ20" s="50"/>
      <c r="AK20" s="118"/>
      <c r="AL20" s="120"/>
      <c r="AM20" s="50"/>
      <c r="AN20" s="118"/>
      <c r="AO20" s="119"/>
      <c r="AP20" s="119"/>
      <c r="AQ20" s="119"/>
      <c r="AR20" s="119"/>
      <c r="AS20" s="50"/>
      <c r="AT20" s="118"/>
      <c r="AU20" s="120"/>
      <c r="AV20" s="50"/>
      <c r="AW20" s="118"/>
      <c r="AX20" s="119"/>
      <c r="AY20" s="119"/>
      <c r="AZ20" s="119"/>
      <c r="BA20" s="119"/>
      <c r="BB20" s="50"/>
      <c r="BC20" s="118"/>
      <c r="BD20" s="120"/>
      <c r="BE20" s="50"/>
      <c r="BF20" s="118"/>
      <c r="BG20" s="119"/>
      <c r="BH20" s="119"/>
      <c r="BI20" s="119"/>
      <c r="BJ20" s="119"/>
      <c r="BK20" s="50"/>
      <c r="BL20" s="118"/>
    </row>
    <row r="21" spans="1:64" ht="15.75" customHeight="1">
      <c r="A21" s="139"/>
      <c r="B21" s="19"/>
      <c r="C21" s="54"/>
      <c r="D21" s="122"/>
      <c r="E21" s="123"/>
      <c r="F21" s="123"/>
      <c r="G21" s="123"/>
      <c r="H21" s="123"/>
      <c r="I21" s="54"/>
      <c r="J21" s="122"/>
      <c r="K21" s="124"/>
      <c r="L21" s="54"/>
      <c r="M21" s="122"/>
      <c r="N21" s="123"/>
      <c r="O21" s="123"/>
      <c r="P21" s="123"/>
      <c r="Q21" s="123"/>
      <c r="R21" s="54"/>
      <c r="S21" s="122"/>
      <c r="T21" s="124"/>
      <c r="U21" s="54"/>
      <c r="V21" s="122"/>
      <c r="W21" s="123"/>
      <c r="X21" s="123"/>
      <c r="Y21" s="123"/>
      <c r="Z21" s="123"/>
      <c r="AA21" s="54"/>
      <c r="AB21" s="122"/>
      <c r="AC21" s="124"/>
      <c r="AD21" s="54"/>
      <c r="AE21" s="122"/>
      <c r="AF21" s="123"/>
      <c r="AG21" s="123"/>
      <c r="AH21" s="123"/>
      <c r="AI21" s="123"/>
      <c r="AJ21" s="54"/>
      <c r="AK21" s="122"/>
      <c r="AL21" s="124"/>
      <c r="AM21" s="54"/>
      <c r="AN21" s="122"/>
      <c r="AO21" s="123"/>
      <c r="AP21" s="123"/>
      <c r="AQ21" s="123"/>
      <c r="AR21" s="123"/>
      <c r="AS21" s="54"/>
      <c r="AT21" s="122"/>
      <c r="AU21" s="124"/>
      <c r="AV21" s="54"/>
      <c r="AW21" s="122"/>
      <c r="AX21" s="123"/>
      <c r="AY21" s="123"/>
      <c r="AZ21" s="123"/>
      <c r="BA21" s="123"/>
      <c r="BB21" s="54"/>
      <c r="BC21" s="122"/>
      <c r="BD21" s="124"/>
      <c r="BE21" s="54"/>
      <c r="BF21" s="122"/>
      <c r="BG21" s="123"/>
      <c r="BH21" s="123"/>
      <c r="BI21" s="123"/>
      <c r="BJ21" s="123"/>
      <c r="BK21" s="54"/>
      <c r="BL21" s="122"/>
    </row>
    <row r="22" spans="1:64" ht="15.75" customHeight="1">
      <c r="A22" s="184" t="s">
        <v>81</v>
      </c>
      <c r="B22" s="125" t="str">
        <f ca="1">IFERROR(__xludf.DUMMYFUNCTION("unique('K-R'!M71:U80)"),"")</f>
        <v/>
      </c>
      <c r="C22" s="50" t="str">
        <f ca="1">IFERROR(__xludf.DUMMYFUNCTION("""COMPUTED_VALUE"""),"")</f>
        <v/>
      </c>
      <c r="D22" s="118" t="str">
        <f ca="1">IFERROR(__xludf.DUMMYFUNCTION("""COMPUTED_VALUE"""),"")</f>
        <v/>
      </c>
      <c r="E22" s="119" t="str">
        <f ca="1">IFERROR(__xludf.DUMMYFUNCTION("""COMPUTED_VALUE"""),"")</f>
        <v/>
      </c>
      <c r="F22" s="119" t="str">
        <f ca="1">IFERROR(__xludf.DUMMYFUNCTION("""COMPUTED_VALUE"""),"")</f>
        <v/>
      </c>
      <c r="G22" s="119" t="str">
        <f ca="1">IFERROR(__xludf.DUMMYFUNCTION("""COMPUTED_VALUE"""),"")</f>
        <v/>
      </c>
      <c r="H22" s="119" t="str">
        <f ca="1">IFERROR(__xludf.DUMMYFUNCTION("""COMPUTED_VALUE"""),"")</f>
        <v/>
      </c>
      <c r="I22" s="50" t="str">
        <f ca="1">IFERROR(__xludf.DUMMYFUNCTION("""COMPUTED_VALUE"""),"")</f>
        <v/>
      </c>
      <c r="J22" s="118" t="str">
        <f ca="1">IFERROR(__xludf.DUMMYFUNCTION("""COMPUTED_VALUE"""),"")</f>
        <v/>
      </c>
      <c r="K22" s="120">
        <f ca="1">IFERROR(__xludf.DUMMYFUNCTION("unique('1-R'!M76:U84)"),0)</f>
        <v>0</v>
      </c>
      <c r="L22" s="50" t="str">
        <f ca="1">IFERROR(__xludf.DUMMYFUNCTION("""COMPUTED_VALUE"""),"")</f>
        <v/>
      </c>
      <c r="M22" s="118" t="str">
        <f ca="1">IFERROR(__xludf.DUMMYFUNCTION("""COMPUTED_VALUE"""),"")</f>
        <v/>
      </c>
      <c r="N22" s="119" t="str">
        <f ca="1">IFERROR(__xludf.DUMMYFUNCTION("""COMPUTED_VALUE"""),"")</f>
        <v/>
      </c>
      <c r="O22" s="119" t="str">
        <f ca="1">IFERROR(__xludf.DUMMYFUNCTION("""COMPUTED_VALUE"""),"")</f>
        <v/>
      </c>
      <c r="P22" s="119" t="str">
        <f ca="1">IFERROR(__xludf.DUMMYFUNCTION("""COMPUTED_VALUE"""),"")</f>
        <v/>
      </c>
      <c r="Q22" s="119" t="str">
        <f ca="1">IFERROR(__xludf.DUMMYFUNCTION("""COMPUTED_VALUE"""),"")</f>
        <v/>
      </c>
      <c r="R22" s="50"/>
      <c r="S22" s="118" t="str">
        <f ca="1">IFERROR(__xludf.DUMMYFUNCTION("""COMPUTED_VALUE"""),"")</f>
        <v/>
      </c>
      <c r="T22" s="120" t="str">
        <f ca="1">IFERROR(__xludf.DUMMYFUNCTION("unique('2-R'!M59:U68)"),"")</f>
        <v/>
      </c>
      <c r="U22" s="50" t="str">
        <f ca="1">IFERROR(__xludf.DUMMYFUNCTION("""COMPUTED_VALUE"""),"")</f>
        <v/>
      </c>
      <c r="V22" s="118" t="str">
        <f ca="1">IFERROR(__xludf.DUMMYFUNCTION("""COMPUTED_VALUE"""),"")</f>
        <v/>
      </c>
      <c r="W22" s="119" t="str">
        <f ca="1">IFERROR(__xludf.DUMMYFUNCTION("""COMPUTED_VALUE"""),"")</f>
        <v/>
      </c>
      <c r="X22" s="119" t="str">
        <f ca="1">IFERROR(__xludf.DUMMYFUNCTION("""COMPUTED_VALUE"""),"")</f>
        <v/>
      </c>
      <c r="Y22" s="119" t="str">
        <f ca="1">IFERROR(__xludf.DUMMYFUNCTION("""COMPUTED_VALUE"""),"")</f>
        <v/>
      </c>
      <c r="Z22" s="119" t="str">
        <f ca="1">IFERROR(__xludf.DUMMYFUNCTION("""COMPUTED_VALUE"""),"")</f>
        <v/>
      </c>
      <c r="AA22" s="50" t="str">
        <f ca="1">IFERROR(__xludf.DUMMYFUNCTION("""COMPUTED_VALUE"""),"")</f>
        <v/>
      </c>
      <c r="AB22" s="118" t="str">
        <f ca="1">IFERROR(__xludf.DUMMYFUNCTION("""COMPUTED_VALUE"""),"")</f>
        <v/>
      </c>
      <c r="AC22" s="120">
        <f ca="1">IFERROR(__xludf.DUMMYFUNCTION("unique('3-R'!M55:U64)"),4)</f>
        <v>4</v>
      </c>
      <c r="AD22" s="50" t="str">
        <f ca="1">IFERROR(__xludf.DUMMYFUNCTION("""COMPUTED_VALUE"""),"RI.3.1")</f>
        <v>RI.3.1</v>
      </c>
      <c r="AE22" s="118" t="str">
        <f ca="1">IFERROR(__xludf.DUMMYFUNCTION("""COMPUTED_VALUE"""),"Ask and answer questions to demonstrate understanding of a text, referring explicitly to the text as the basis for the answers")</f>
        <v>Ask and answer questions to demonstrate understanding of a text, referring explicitly to the text as the basis for the answers</v>
      </c>
      <c r="AF22" s="119" t="b">
        <f ca="1">IFERROR(__xludf.DUMMYFUNCTION("""COMPUTED_VALUE"""),TRUE)</f>
        <v>1</v>
      </c>
      <c r="AG22" s="119" t="b">
        <f ca="1">IFERROR(__xludf.DUMMYFUNCTION("""COMPUTED_VALUE"""),TRUE)</f>
        <v>1</v>
      </c>
      <c r="AH22" s="119" t="b">
        <f ca="1">IFERROR(__xludf.DUMMYFUNCTION("""COMPUTED_VALUE"""),TRUE)</f>
        <v>1</v>
      </c>
      <c r="AI22" s="119" t="b">
        <f ca="1">IFERROR(__xludf.DUMMYFUNCTION("""COMPUTED_VALUE"""),TRUE)</f>
        <v>1</v>
      </c>
      <c r="AJ22" s="50"/>
      <c r="AK22" s="118" t="str">
        <f ca="1">IFERROR(__xludf.DUMMYFUNCTION("""COMPUTED_VALUE"""),"R- future use, E-used consistently, A- yes, L - transfers to all areas")</f>
        <v>R- future use, E-used consistently, A- yes, L - transfers to all areas</v>
      </c>
      <c r="AL22" s="120" t="str">
        <f ca="1">IFERROR(__xludf.DUMMYFUNCTION("unique('4-R'!M49:U58)"),"")</f>
        <v/>
      </c>
      <c r="AM22" s="50" t="str">
        <f ca="1">IFERROR(__xludf.DUMMYFUNCTION("""COMPUTED_VALUE"""),"")</f>
        <v/>
      </c>
      <c r="AN22" s="118" t="str">
        <f ca="1">IFERROR(__xludf.DUMMYFUNCTION("""COMPUTED_VALUE"""),"")</f>
        <v/>
      </c>
      <c r="AO22" s="119" t="str">
        <f ca="1">IFERROR(__xludf.DUMMYFUNCTION("""COMPUTED_VALUE"""),"")</f>
        <v/>
      </c>
      <c r="AP22" s="119" t="str">
        <f ca="1">IFERROR(__xludf.DUMMYFUNCTION("""COMPUTED_VALUE"""),"")</f>
        <v/>
      </c>
      <c r="AQ22" s="119" t="str">
        <f ca="1">IFERROR(__xludf.DUMMYFUNCTION("""COMPUTED_VALUE"""),"")</f>
        <v/>
      </c>
      <c r="AR22" s="119" t="str">
        <f ca="1">IFERROR(__xludf.DUMMYFUNCTION("""COMPUTED_VALUE"""),"")</f>
        <v/>
      </c>
      <c r="AS22" s="50" t="str">
        <f ca="1">IFERROR(__xludf.DUMMYFUNCTION("""COMPUTED_VALUE"""),"")</f>
        <v/>
      </c>
      <c r="AT22" s="118" t="str">
        <f ca="1">IFERROR(__xludf.DUMMYFUNCTION("""COMPUTED_VALUE"""),"")</f>
        <v/>
      </c>
      <c r="AU22" s="120" t="str">
        <f ca="1">IFERROR(__xludf.DUMMYFUNCTION("unique('5-R'!M49:U58)"),"")</f>
        <v/>
      </c>
      <c r="AV22" s="50" t="str">
        <f ca="1">IFERROR(__xludf.DUMMYFUNCTION("""COMPUTED_VALUE"""),"")</f>
        <v/>
      </c>
      <c r="AW22" s="118" t="str">
        <f ca="1">IFERROR(__xludf.DUMMYFUNCTION("""COMPUTED_VALUE"""),"")</f>
        <v/>
      </c>
      <c r="AX22" s="119" t="str">
        <f ca="1">IFERROR(__xludf.DUMMYFUNCTION("""COMPUTED_VALUE"""),"")</f>
        <v/>
      </c>
      <c r="AY22" s="119" t="str">
        <f ca="1">IFERROR(__xludf.DUMMYFUNCTION("""COMPUTED_VALUE"""),"")</f>
        <v/>
      </c>
      <c r="AZ22" s="119" t="str">
        <f ca="1">IFERROR(__xludf.DUMMYFUNCTION("""COMPUTED_VALUE"""),"")</f>
        <v/>
      </c>
      <c r="BA22" s="119" t="str">
        <f ca="1">IFERROR(__xludf.DUMMYFUNCTION("""COMPUTED_VALUE"""),"")</f>
        <v/>
      </c>
      <c r="BB22" s="50" t="str">
        <f ca="1">IFERROR(__xludf.DUMMYFUNCTION("""COMPUTED_VALUE"""),"")</f>
        <v/>
      </c>
      <c r="BC22" s="118" t="str">
        <f ca="1">IFERROR(__xludf.DUMMYFUNCTION("""COMPUTED_VALUE"""),"")</f>
        <v/>
      </c>
      <c r="BD22" s="120" t="str">
        <f ca="1">IFERROR(__xludf.DUMMYFUNCTION("unique('6-R'!M37:U46)"),"#REF!")</f>
        <v>#REF!</v>
      </c>
      <c r="BE22" s="50"/>
      <c r="BF22" s="118"/>
      <c r="BG22" s="119"/>
      <c r="BH22" s="119"/>
      <c r="BI22" s="119"/>
      <c r="BJ22" s="119"/>
      <c r="BK22" s="50"/>
      <c r="BL22" s="118"/>
    </row>
    <row r="23" spans="1:64" ht="15.75" customHeight="1">
      <c r="A23" s="138"/>
      <c r="B23" s="11">
        <f ca="1">IFERROR(__xludf.DUMMYFUNCTION("""COMPUTED_VALUE"""),0)</f>
        <v>0</v>
      </c>
      <c r="C23" s="50" t="str">
        <f ca="1">IFERROR(__xludf.DUMMYFUNCTION("""COMPUTED_VALUE"""),"")</f>
        <v/>
      </c>
      <c r="D23" s="118" t="str">
        <f ca="1">IFERROR(__xludf.DUMMYFUNCTION("""COMPUTED_VALUE"""),"")</f>
        <v/>
      </c>
      <c r="E23" s="119" t="str">
        <f ca="1">IFERROR(__xludf.DUMMYFUNCTION("""COMPUTED_VALUE"""),"")</f>
        <v/>
      </c>
      <c r="F23" s="119" t="str">
        <f ca="1">IFERROR(__xludf.DUMMYFUNCTION("""COMPUTED_VALUE"""),"")</f>
        <v/>
      </c>
      <c r="G23" s="119" t="str">
        <f ca="1">IFERROR(__xludf.DUMMYFUNCTION("""COMPUTED_VALUE"""),"")</f>
        <v/>
      </c>
      <c r="H23" s="119" t="str">
        <f ca="1">IFERROR(__xludf.DUMMYFUNCTION("""COMPUTED_VALUE"""),"")</f>
        <v/>
      </c>
      <c r="I23" s="50"/>
      <c r="J23" s="118" t="str">
        <f ca="1">IFERROR(__xludf.DUMMYFUNCTION("""COMPUTED_VALUE"""),"")</f>
        <v/>
      </c>
      <c r="K23" s="120" t="str">
        <f ca="1">IFERROR(__xludf.DUMMYFUNCTION("""COMPUTED_VALUE"""),"")</f>
        <v/>
      </c>
      <c r="L23" s="50" t="str">
        <f ca="1">IFERROR(__xludf.DUMMYFUNCTION("""COMPUTED_VALUE"""),"")</f>
        <v/>
      </c>
      <c r="M23" s="118" t="str">
        <f ca="1">IFERROR(__xludf.DUMMYFUNCTION("""COMPUTED_VALUE"""),"")</f>
        <v/>
      </c>
      <c r="N23" s="119" t="str">
        <f ca="1">IFERROR(__xludf.DUMMYFUNCTION("""COMPUTED_VALUE"""),"")</f>
        <v/>
      </c>
      <c r="O23" s="119" t="str">
        <f ca="1">IFERROR(__xludf.DUMMYFUNCTION("""COMPUTED_VALUE"""),"")</f>
        <v/>
      </c>
      <c r="P23" s="119" t="str">
        <f ca="1">IFERROR(__xludf.DUMMYFUNCTION("""COMPUTED_VALUE"""),"")</f>
        <v/>
      </c>
      <c r="Q23" s="119" t="str">
        <f ca="1">IFERROR(__xludf.DUMMYFUNCTION("""COMPUTED_VALUE"""),"")</f>
        <v/>
      </c>
      <c r="R23" s="50" t="str">
        <f ca="1">IFERROR(__xludf.DUMMYFUNCTION("""COMPUTED_VALUE"""),"")</f>
        <v/>
      </c>
      <c r="S23" s="118" t="str">
        <f ca="1">IFERROR(__xludf.DUMMYFUNCTION("""COMPUTED_VALUE"""),"")</f>
        <v/>
      </c>
      <c r="T23" s="120"/>
      <c r="U23" s="50"/>
      <c r="V23" s="118"/>
      <c r="W23" s="119"/>
      <c r="X23" s="119"/>
      <c r="Y23" s="119"/>
      <c r="Z23" s="119"/>
      <c r="AA23" s="50"/>
      <c r="AB23" s="118"/>
      <c r="AC23" s="120">
        <f ca="1">IFERROR(__xludf.DUMMYFUNCTION("""COMPUTED_VALUE"""),4)</f>
        <v>4</v>
      </c>
      <c r="AD23" s="50" t="str">
        <f ca="1">IFERROR(__xludf.DUMMYFUNCTION("""COMPUTED_VALUE"""),"RI.3.2")</f>
        <v>RI.3.2</v>
      </c>
      <c r="AE23" s="118" t="str">
        <f ca="1">IFERROR(__xludf.DUMMYFUNCTION("""COMPUTED_VALUE"""),"Determine the main idea of a text; recount the key details and explain")</f>
        <v>Determine the main idea of a text; recount the key details and explain</v>
      </c>
      <c r="AF23" s="119" t="b">
        <f ca="1">IFERROR(__xludf.DUMMYFUNCTION("""COMPUTED_VALUE"""),TRUE)</f>
        <v>1</v>
      </c>
      <c r="AG23" s="119" t="b">
        <f ca="1">IFERROR(__xludf.DUMMYFUNCTION("""COMPUTED_VALUE"""),TRUE)</f>
        <v>1</v>
      </c>
      <c r="AH23" s="119" t="b">
        <f ca="1">IFERROR(__xludf.DUMMYFUNCTION("""COMPUTED_VALUE"""),TRUE)</f>
        <v>1</v>
      </c>
      <c r="AI23" s="119" t="b">
        <f ca="1">IFERROR(__xludf.DUMMYFUNCTION("""COMPUTED_VALUE"""),TRUE)</f>
        <v>1</v>
      </c>
      <c r="AJ23" s="50"/>
      <c r="AK23" s="118" t="str">
        <f ca="1">IFERROR(__xludf.DUMMYFUNCTION("""COMPUTED_VALUE"""),"R- 4th &amp; 5th dificulty increases in text structure E- lasting through 5th. A- ACT, MAP L- Can transfer to science, social studies, and math curriculum. ")</f>
        <v xml:space="preserve">R- 4th &amp; 5th dificulty increases in text structure E- lasting through 5th. A- ACT, MAP L- Can transfer to science, social studies, and math curriculum. </v>
      </c>
      <c r="AL23" s="120"/>
      <c r="AM23" s="50"/>
      <c r="AN23" s="118"/>
      <c r="AO23" s="119"/>
      <c r="AP23" s="119"/>
      <c r="AQ23" s="119"/>
      <c r="AR23" s="119"/>
      <c r="AS23" s="50"/>
      <c r="AT23" s="118"/>
      <c r="AU23" s="120">
        <f ca="1">IFERROR(__xludf.DUMMYFUNCTION("""COMPUTED_VALUE"""),4)</f>
        <v>4</v>
      </c>
      <c r="AV23" s="50" t="str">
        <f ca="1">IFERROR(__xludf.DUMMYFUNCTION("""COMPUTED_VALUE"""),"RI.5.2")</f>
        <v>RI.5.2</v>
      </c>
      <c r="AW23" s="118" t="str">
        <f ca="1">IFERROR(__xludf.DUMMYFUNCTION("""COMPUTED_VALUE"""),"Determine two or more main ideas of a text and explain how they are supported by key details; summarize the text.")</f>
        <v>Determine two or more main ideas of a text and explain how they are supported by key details; summarize the text.</v>
      </c>
      <c r="AX23" s="119" t="b">
        <f ca="1">IFERROR(__xludf.DUMMYFUNCTION("""COMPUTED_VALUE"""),TRUE)</f>
        <v>1</v>
      </c>
      <c r="AY23" s="119" t="b">
        <f ca="1">IFERROR(__xludf.DUMMYFUNCTION("""COMPUTED_VALUE"""),TRUE)</f>
        <v>1</v>
      </c>
      <c r="AZ23" s="119" t="b">
        <f ca="1">IFERROR(__xludf.DUMMYFUNCTION("""COMPUTED_VALUE"""),TRUE)</f>
        <v>1</v>
      </c>
      <c r="BA23" s="119" t="b">
        <f ca="1">IFERROR(__xludf.DUMMYFUNCTION("""COMPUTED_VALUE"""),TRUE)</f>
        <v>1</v>
      </c>
      <c r="BB23" s="50"/>
      <c r="BC23" s="118"/>
      <c r="BD23" s="120"/>
      <c r="BE23" s="50"/>
      <c r="BF23" s="118"/>
      <c r="BG23" s="119"/>
      <c r="BH23" s="119"/>
      <c r="BI23" s="119"/>
      <c r="BJ23" s="119"/>
      <c r="BK23" s="50"/>
      <c r="BL23" s="118"/>
    </row>
    <row r="24" spans="1:64" ht="15.75" customHeight="1">
      <c r="A24" s="138"/>
      <c r="B24" s="11"/>
      <c r="C24" s="50"/>
      <c r="D24" s="118"/>
      <c r="E24" s="119"/>
      <c r="F24" s="119"/>
      <c r="G24" s="119"/>
      <c r="H24" s="119"/>
      <c r="I24" s="50"/>
      <c r="J24" s="118"/>
      <c r="K24" s="120"/>
      <c r="L24" s="50"/>
      <c r="M24" s="118"/>
      <c r="N24" s="119"/>
      <c r="O24" s="119"/>
      <c r="P24" s="119"/>
      <c r="Q24" s="119"/>
      <c r="R24" s="50"/>
      <c r="S24" s="118"/>
      <c r="T24" s="120"/>
      <c r="U24" s="50"/>
      <c r="V24" s="118"/>
      <c r="W24" s="119"/>
      <c r="X24" s="119"/>
      <c r="Y24" s="119"/>
      <c r="Z24" s="119"/>
      <c r="AA24" s="50"/>
      <c r="AB24" s="118"/>
      <c r="AC24" s="120">
        <f ca="1">IFERROR(__xludf.DUMMYFUNCTION("""COMPUTED_VALUE"""),4)</f>
        <v>4</v>
      </c>
      <c r="AD24" s="50" t="str">
        <f ca="1">IFERROR(__xludf.DUMMYFUNCTION("""COMPUTED_VALUE"""),"RI.3.3")</f>
        <v>RI.3.3</v>
      </c>
      <c r="AE24" s="118" t="str">
        <f ca="1">IFERROR(__xludf.DUMMYFUNCTION("""COMPUTED_VALUE"""),"Describe the relationship between a series of historical events, scientific ideas or concepts, or steps in technical procedures in a text, using language that pertains to time, sequence, and cause/effect.")</f>
        <v>Describe the relationship between a series of historical events, scientific ideas or concepts, or steps in technical procedures in a text, using language that pertains to time, sequence, and cause/effect.</v>
      </c>
      <c r="AF24" s="119" t="b">
        <f ca="1">IFERROR(__xludf.DUMMYFUNCTION("""COMPUTED_VALUE"""),TRUE)</f>
        <v>1</v>
      </c>
      <c r="AG24" s="119" t="b">
        <f ca="1">IFERROR(__xludf.DUMMYFUNCTION("""COMPUTED_VALUE"""),TRUE)</f>
        <v>1</v>
      </c>
      <c r="AH24" s="119" t="b">
        <f ca="1">IFERROR(__xludf.DUMMYFUNCTION("""COMPUTED_VALUE"""),TRUE)</f>
        <v>1</v>
      </c>
      <c r="AI24" s="119" t="b">
        <f ca="1">IFERROR(__xludf.DUMMYFUNCTION("""COMPUTED_VALUE"""),TRUE)</f>
        <v>1</v>
      </c>
      <c r="AJ24" s="50"/>
      <c r="AK24" s="118" t="str">
        <f ca="1">IFERROR(__xludf.DUMMYFUNCTION("""COMPUTED_VALUE"""),"R- 4th &amp; 5th dificulty increases in text structure E- lasting through 5th. A- ACT, MAP L- Can transfer to science &amp; social studies.")</f>
        <v>R- 4th &amp; 5th dificulty increases in text structure E- lasting through 5th. A- ACT, MAP L- Can transfer to science &amp; social studies.</v>
      </c>
      <c r="AL24" s="120"/>
      <c r="AM24" s="50"/>
      <c r="AN24" s="118"/>
      <c r="AO24" s="119"/>
      <c r="AP24" s="119"/>
      <c r="AQ24" s="119"/>
      <c r="AR24" s="119"/>
      <c r="AS24" s="50"/>
      <c r="AT24" s="118"/>
      <c r="AU24" s="120">
        <f ca="1">IFERROR(__xludf.DUMMYFUNCTION("""COMPUTED_VALUE"""),4)</f>
        <v>4</v>
      </c>
      <c r="AV24" s="50" t="str">
        <f ca="1">IFERROR(__xludf.DUMMYFUNCTION("""COMPUTED_VALUE"""),"RI.5.3")</f>
        <v>RI.5.3</v>
      </c>
      <c r="AW24" s="118" t="str">
        <f ca="1">IFERROR(__xludf.DUMMYFUNCTION("""COMPUTED_VALUE"""),"Explain the relationships or interactions between two or more individuals, events, ideas, or concepts in a historical, scientific, or technical text based on specific information in the text.")</f>
        <v>Explain the relationships or interactions between two or more individuals, events, ideas, or concepts in a historical, scientific, or technical text based on specific information in the text.</v>
      </c>
      <c r="AX24" s="119" t="b">
        <f ca="1">IFERROR(__xludf.DUMMYFUNCTION("""COMPUTED_VALUE"""),TRUE)</f>
        <v>1</v>
      </c>
      <c r="AY24" s="119" t="b">
        <f ca="1">IFERROR(__xludf.DUMMYFUNCTION("""COMPUTED_VALUE"""),TRUE)</f>
        <v>1</v>
      </c>
      <c r="AZ24" s="119" t="b">
        <f ca="1">IFERROR(__xludf.DUMMYFUNCTION("""COMPUTED_VALUE"""),TRUE)</f>
        <v>1</v>
      </c>
      <c r="BA24" s="119" t="b">
        <f ca="1">IFERROR(__xludf.DUMMYFUNCTION("""COMPUTED_VALUE"""),TRUE)</f>
        <v>1</v>
      </c>
      <c r="BB24" s="50"/>
      <c r="BC24" s="118"/>
      <c r="BD24" s="120"/>
      <c r="BE24" s="50"/>
      <c r="BF24" s="118"/>
      <c r="BG24" s="119"/>
      <c r="BH24" s="119"/>
      <c r="BI24" s="119"/>
      <c r="BJ24" s="119"/>
      <c r="BK24" s="50"/>
      <c r="BL24" s="118"/>
    </row>
    <row r="25" spans="1:64" ht="15.75" customHeight="1">
      <c r="A25" s="138"/>
      <c r="B25" s="11"/>
      <c r="C25" s="50"/>
      <c r="D25" s="118"/>
      <c r="E25" s="119"/>
      <c r="F25" s="119"/>
      <c r="G25" s="119"/>
      <c r="H25" s="119"/>
      <c r="I25" s="50"/>
      <c r="J25" s="118"/>
      <c r="K25" s="120"/>
      <c r="L25" s="50"/>
      <c r="M25" s="118"/>
      <c r="N25" s="119"/>
      <c r="O25" s="119"/>
      <c r="P25" s="119"/>
      <c r="Q25" s="119"/>
      <c r="R25" s="50"/>
      <c r="S25" s="118"/>
      <c r="T25" s="120"/>
      <c r="U25" s="50"/>
      <c r="V25" s="118"/>
      <c r="W25" s="119"/>
      <c r="X25" s="119"/>
      <c r="Y25" s="119"/>
      <c r="Z25" s="119"/>
      <c r="AA25" s="50"/>
      <c r="AB25" s="118"/>
      <c r="AC25" s="120" t="str">
        <f ca="1">IFERROR(__xludf.DUMMYFUNCTION("""COMPUTED_VALUE"""),"")</f>
        <v/>
      </c>
      <c r="AD25" s="50" t="str">
        <f ca="1">IFERROR(__xludf.DUMMYFUNCTION("""COMPUTED_VALUE"""),"")</f>
        <v/>
      </c>
      <c r="AE25" s="118" t="str">
        <f ca="1">IFERROR(__xludf.DUMMYFUNCTION("""COMPUTED_VALUE"""),"")</f>
        <v/>
      </c>
      <c r="AF25" s="119" t="str">
        <f ca="1">IFERROR(__xludf.DUMMYFUNCTION("""COMPUTED_VALUE"""),"")</f>
        <v/>
      </c>
      <c r="AG25" s="119" t="str">
        <f ca="1">IFERROR(__xludf.DUMMYFUNCTION("""COMPUTED_VALUE"""),"")</f>
        <v/>
      </c>
      <c r="AH25" s="119" t="str">
        <f ca="1">IFERROR(__xludf.DUMMYFUNCTION("""COMPUTED_VALUE"""),"")</f>
        <v/>
      </c>
      <c r="AI25" s="119" t="str">
        <f ca="1">IFERROR(__xludf.DUMMYFUNCTION("""COMPUTED_VALUE"""),"")</f>
        <v/>
      </c>
      <c r="AJ25" s="50" t="str">
        <f ca="1">IFERROR(__xludf.DUMMYFUNCTION("""COMPUTED_VALUE"""),"")</f>
        <v/>
      </c>
      <c r="AK25" s="118" t="str">
        <f ca="1">IFERROR(__xludf.DUMMYFUNCTION("""COMPUTED_VALUE"""),"")</f>
        <v/>
      </c>
      <c r="AL25" s="120"/>
      <c r="AM25" s="50"/>
      <c r="AN25" s="118"/>
      <c r="AO25" s="119"/>
      <c r="AP25" s="119"/>
      <c r="AQ25" s="119"/>
      <c r="AR25" s="119"/>
      <c r="AS25" s="50"/>
      <c r="AT25" s="118"/>
      <c r="AU25" s="120">
        <f ca="1">IFERROR(__xludf.DUMMYFUNCTION("""COMPUTED_VALUE"""),4)</f>
        <v>4</v>
      </c>
      <c r="AV25" s="50" t="str">
        <f ca="1">IFERROR(__xludf.DUMMYFUNCTION("""COMPUTED_VALUE"""),"RI.5.6")</f>
        <v>RI.5.6</v>
      </c>
      <c r="AW25" s="118" t="str">
        <f ca="1">IFERROR(__xludf.DUMMYFUNCTION("""COMPUTED_VALUE"""),"Analyze multiple accounts of the same event or topic, noting important similarities and differences in the point of view they represent.")</f>
        <v>Analyze multiple accounts of the same event or topic, noting important similarities and differences in the point of view they represent.</v>
      </c>
      <c r="AX25" s="119" t="b">
        <f ca="1">IFERROR(__xludf.DUMMYFUNCTION("""COMPUTED_VALUE"""),TRUE)</f>
        <v>1</v>
      </c>
      <c r="AY25" s="119" t="b">
        <f ca="1">IFERROR(__xludf.DUMMYFUNCTION("""COMPUTED_VALUE"""),TRUE)</f>
        <v>1</v>
      </c>
      <c r="AZ25" s="119" t="b">
        <f ca="1">IFERROR(__xludf.DUMMYFUNCTION("""COMPUTED_VALUE"""),TRUE)</f>
        <v>1</v>
      </c>
      <c r="BA25" s="119" t="b">
        <f ca="1">IFERROR(__xludf.DUMMYFUNCTION("""COMPUTED_VALUE"""),TRUE)</f>
        <v>1</v>
      </c>
      <c r="BB25" s="50"/>
      <c r="BC25" s="118"/>
      <c r="BD25" s="120"/>
      <c r="BE25" s="50"/>
      <c r="BF25" s="118"/>
      <c r="BG25" s="119"/>
      <c r="BH25" s="119"/>
      <c r="BI25" s="119"/>
      <c r="BJ25" s="119"/>
      <c r="BK25" s="50"/>
      <c r="BL25" s="118"/>
    </row>
    <row r="26" spans="1:64" ht="13">
      <c r="A26" s="138"/>
      <c r="B26" s="11"/>
      <c r="C26" s="50"/>
      <c r="D26" s="118"/>
      <c r="E26" s="119"/>
      <c r="F26" s="119"/>
      <c r="G26" s="119"/>
      <c r="H26" s="119"/>
      <c r="I26" s="50"/>
      <c r="J26" s="118"/>
      <c r="K26" s="120"/>
      <c r="L26" s="50"/>
      <c r="M26" s="118"/>
      <c r="N26" s="119"/>
      <c r="O26" s="119"/>
      <c r="P26" s="119"/>
      <c r="Q26" s="119"/>
      <c r="R26" s="50"/>
      <c r="S26" s="118"/>
      <c r="T26" s="120"/>
      <c r="U26" s="50"/>
      <c r="V26" s="118"/>
      <c r="W26" s="119"/>
      <c r="X26" s="119"/>
      <c r="Y26" s="119"/>
      <c r="Z26" s="119"/>
      <c r="AA26" s="50"/>
      <c r="AB26" s="118"/>
      <c r="AC26" s="120"/>
      <c r="AD26" s="50"/>
      <c r="AE26" s="118"/>
      <c r="AF26" s="119"/>
      <c r="AG26" s="119"/>
      <c r="AH26" s="119"/>
      <c r="AI26" s="119"/>
      <c r="AJ26" s="50"/>
      <c r="AK26" s="118"/>
      <c r="AL26" s="120"/>
      <c r="AM26" s="50"/>
      <c r="AN26" s="118"/>
      <c r="AO26" s="119"/>
      <c r="AP26" s="119"/>
      <c r="AQ26" s="119"/>
      <c r="AR26" s="119"/>
      <c r="AS26" s="50"/>
      <c r="AT26" s="118"/>
      <c r="AU26" s="120"/>
      <c r="AV26" s="50"/>
      <c r="AW26" s="118"/>
      <c r="AX26" s="119"/>
      <c r="AY26" s="119"/>
      <c r="AZ26" s="119"/>
      <c r="BA26" s="119"/>
      <c r="BB26" s="50"/>
      <c r="BC26" s="118"/>
      <c r="BD26" s="120"/>
      <c r="BE26" s="50"/>
      <c r="BF26" s="118"/>
      <c r="BG26" s="119"/>
      <c r="BH26" s="119"/>
      <c r="BI26" s="119"/>
      <c r="BJ26" s="119"/>
      <c r="BK26" s="50"/>
      <c r="BL26" s="118"/>
    </row>
    <row r="27" spans="1:64" ht="13">
      <c r="A27" s="138"/>
      <c r="B27" s="11"/>
      <c r="C27" s="50"/>
      <c r="D27" s="118"/>
      <c r="E27" s="119"/>
      <c r="F27" s="119"/>
      <c r="G27" s="119"/>
      <c r="H27" s="119"/>
      <c r="I27" s="50"/>
      <c r="J27" s="118"/>
      <c r="K27" s="120"/>
      <c r="L27" s="50"/>
      <c r="M27" s="118"/>
      <c r="N27" s="119"/>
      <c r="O27" s="119"/>
      <c r="P27" s="119"/>
      <c r="Q27" s="119"/>
      <c r="R27" s="50"/>
      <c r="S27" s="118"/>
      <c r="T27" s="120"/>
      <c r="U27" s="50"/>
      <c r="V27" s="118"/>
      <c r="W27" s="119"/>
      <c r="X27" s="119"/>
      <c r="Y27" s="119"/>
      <c r="Z27" s="119"/>
      <c r="AA27" s="50"/>
      <c r="AB27" s="118"/>
      <c r="AC27" s="120"/>
      <c r="AD27" s="50"/>
      <c r="AE27" s="118"/>
      <c r="AF27" s="119"/>
      <c r="AG27" s="119"/>
      <c r="AH27" s="119"/>
      <c r="AI27" s="119"/>
      <c r="AJ27" s="50"/>
      <c r="AK27" s="118"/>
      <c r="AL27" s="120"/>
      <c r="AM27" s="50"/>
      <c r="AN27" s="118"/>
      <c r="AO27" s="119"/>
      <c r="AP27" s="119"/>
      <c r="AQ27" s="119"/>
      <c r="AR27" s="119"/>
      <c r="AS27" s="50"/>
      <c r="AT27" s="118"/>
      <c r="AU27" s="120"/>
      <c r="AV27" s="50"/>
      <c r="AW27" s="118"/>
      <c r="AX27" s="119"/>
      <c r="AY27" s="119"/>
      <c r="AZ27" s="119"/>
      <c r="BA27" s="119"/>
      <c r="BB27" s="50"/>
      <c r="BC27" s="118"/>
      <c r="BD27" s="120"/>
      <c r="BE27" s="50"/>
      <c r="BF27" s="118"/>
      <c r="BG27" s="119"/>
      <c r="BH27" s="119"/>
      <c r="BI27" s="119"/>
      <c r="BJ27" s="119"/>
      <c r="BK27" s="50"/>
      <c r="BL27" s="118"/>
    </row>
    <row r="28" spans="1:64" ht="13">
      <c r="A28" s="138"/>
      <c r="B28" s="11"/>
      <c r="C28" s="50"/>
      <c r="D28" s="118"/>
      <c r="E28" s="119"/>
      <c r="F28" s="119"/>
      <c r="G28" s="119"/>
      <c r="H28" s="119"/>
      <c r="I28" s="50"/>
      <c r="J28" s="118"/>
      <c r="K28" s="120"/>
      <c r="L28" s="50"/>
      <c r="M28" s="118"/>
      <c r="N28" s="119"/>
      <c r="O28" s="119"/>
      <c r="P28" s="119"/>
      <c r="Q28" s="119"/>
      <c r="R28" s="50"/>
      <c r="S28" s="118"/>
      <c r="T28" s="120"/>
      <c r="U28" s="50"/>
      <c r="V28" s="118"/>
      <c r="W28" s="119"/>
      <c r="X28" s="119"/>
      <c r="Y28" s="119"/>
      <c r="Z28" s="119"/>
      <c r="AA28" s="50"/>
      <c r="AB28" s="118"/>
      <c r="AC28" s="120"/>
      <c r="AD28" s="50"/>
      <c r="AE28" s="118"/>
      <c r="AF28" s="119"/>
      <c r="AG28" s="119"/>
      <c r="AH28" s="119"/>
      <c r="AI28" s="119"/>
      <c r="AJ28" s="50"/>
      <c r="AK28" s="118"/>
      <c r="AL28" s="120"/>
      <c r="AM28" s="50"/>
      <c r="AN28" s="118"/>
      <c r="AO28" s="119"/>
      <c r="AP28" s="119"/>
      <c r="AQ28" s="119"/>
      <c r="AR28" s="119"/>
      <c r="AS28" s="50"/>
      <c r="AT28" s="118"/>
      <c r="AU28" s="120"/>
      <c r="AV28" s="50"/>
      <c r="AW28" s="118"/>
      <c r="AX28" s="119"/>
      <c r="AY28" s="119"/>
      <c r="AZ28" s="119"/>
      <c r="BA28" s="119"/>
      <c r="BB28" s="50"/>
      <c r="BC28" s="118"/>
      <c r="BD28" s="120"/>
      <c r="BE28" s="50"/>
      <c r="BF28" s="118"/>
      <c r="BG28" s="119"/>
      <c r="BH28" s="119"/>
      <c r="BI28" s="119"/>
      <c r="BJ28" s="119"/>
      <c r="BK28" s="50"/>
      <c r="BL28" s="118"/>
    </row>
    <row r="29" spans="1:64" ht="13">
      <c r="A29" s="138"/>
      <c r="B29" s="11"/>
      <c r="C29" s="50"/>
      <c r="D29" s="118"/>
      <c r="E29" s="119"/>
      <c r="F29" s="119"/>
      <c r="G29" s="119"/>
      <c r="H29" s="119"/>
      <c r="I29" s="50"/>
      <c r="J29" s="118"/>
      <c r="K29" s="120"/>
      <c r="L29" s="50"/>
      <c r="M29" s="118"/>
      <c r="N29" s="119"/>
      <c r="O29" s="119"/>
      <c r="P29" s="119"/>
      <c r="Q29" s="119"/>
      <c r="R29" s="50"/>
      <c r="S29" s="118"/>
      <c r="T29" s="120"/>
      <c r="U29" s="50"/>
      <c r="V29" s="118"/>
      <c r="W29" s="119"/>
      <c r="X29" s="119"/>
      <c r="Y29" s="119"/>
      <c r="Z29" s="119"/>
      <c r="AA29" s="50"/>
      <c r="AB29" s="118"/>
      <c r="AC29" s="120"/>
      <c r="AD29" s="50"/>
      <c r="AE29" s="118"/>
      <c r="AF29" s="119"/>
      <c r="AG29" s="119"/>
      <c r="AH29" s="119"/>
      <c r="AI29" s="119"/>
      <c r="AJ29" s="50"/>
      <c r="AK29" s="118"/>
      <c r="AL29" s="120"/>
      <c r="AM29" s="50"/>
      <c r="AN29" s="118"/>
      <c r="AO29" s="119"/>
      <c r="AP29" s="119"/>
      <c r="AQ29" s="119"/>
      <c r="AR29" s="119"/>
      <c r="AS29" s="50"/>
      <c r="AT29" s="118"/>
      <c r="AU29" s="120"/>
      <c r="AV29" s="50"/>
      <c r="AW29" s="118"/>
      <c r="AX29" s="119"/>
      <c r="AY29" s="119"/>
      <c r="AZ29" s="119"/>
      <c r="BA29" s="119"/>
      <c r="BB29" s="50"/>
      <c r="BC29" s="118"/>
      <c r="BD29" s="120"/>
      <c r="BE29" s="50"/>
      <c r="BF29" s="118"/>
      <c r="BG29" s="119"/>
      <c r="BH29" s="119"/>
      <c r="BI29" s="119"/>
      <c r="BJ29" s="119"/>
      <c r="BK29" s="50"/>
      <c r="BL29" s="118"/>
    </row>
    <row r="30" spans="1:64" ht="13">
      <c r="A30" s="138"/>
      <c r="B30" s="11"/>
      <c r="C30" s="50"/>
      <c r="D30" s="118"/>
      <c r="E30" s="119"/>
      <c r="F30" s="119"/>
      <c r="G30" s="119"/>
      <c r="H30" s="119"/>
      <c r="I30" s="50"/>
      <c r="J30" s="118"/>
      <c r="K30" s="120"/>
      <c r="L30" s="50"/>
      <c r="M30" s="118"/>
      <c r="N30" s="119"/>
      <c r="O30" s="119"/>
      <c r="P30" s="119"/>
      <c r="Q30" s="119"/>
      <c r="R30" s="50"/>
      <c r="S30" s="118"/>
      <c r="T30" s="120"/>
      <c r="U30" s="50"/>
      <c r="V30" s="118"/>
      <c r="W30" s="119"/>
      <c r="X30" s="119"/>
      <c r="Y30" s="119"/>
      <c r="Z30" s="119"/>
      <c r="AA30" s="50"/>
      <c r="AB30" s="118"/>
      <c r="AC30" s="120"/>
      <c r="AD30" s="50"/>
      <c r="AE30" s="118"/>
      <c r="AF30" s="119"/>
      <c r="AG30" s="119"/>
      <c r="AH30" s="119"/>
      <c r="AI30" s="119"/>
      <c r="AJ30" s="50"/>
      <c r="AK30" s="118"/>
      <c r="AL30" s="120"/>
      <c r="AM30" s="50"/>
      <c r="AN30" s="118"/>
      <c r="AO30" s="119"/>
      <c r="AP30" s="119"/>
      <c r="AQ30" s="119"/>
      <c r="AR30" s="119"/>
      <c r="AS30" s="50"/>
      <c r="AT30" s="118"/>
      <c r="AU30" s="120"/>
      <c r="AV30" s="50"/>
      <c r="AW30" s="118"/>
      <c r="AX30" s="119"/>
      <c r="AY30" s="119"/>
      <c r="AZ30" s="119"/>
      <c r="BA30" s="119"/>
      <c r="BB30" s="50"/>
      <c r="BC30" s="118"/>
      <c r="BD30" s="120"/>
      <c r="BE30" s="50"/>
      <c r="BF30" s="118"/>
      <c r="BG30" s="119"/>
      <c r="BH30" s="119"/>
      <c r="BI30" s="119"/>
      <c r="BJ30" s="119"/>
      <c r="BK30" s="50"/>
      <c r="BL30" s="118"/>
    </row>
    <row r="31" spans="1:64" ht="13">
      <c r="A31" s="139"/>
      <c r="B31" s="19"/>
      <c r="C31" s="54"/>
      <c r="D31" s="122"/>
      <c r="E31" s="123"/>
      <c r="F31" s="123"/>
      <c r="G31" s="123"/>
      <c r="H31" s="123"/>
      <c r="I31" s="54"/>
      <c r="J31" s="122"/>
      <c r="K31" s="124"/>
      <c r="L31" s="54"/>
      <c r="M31" s="122"/>
      <c r="N31" s="123"/>
      <c r="O31" s="123"/>
      <c r="P31" s="123"/>
      <c r="Q31" s="123"/>
      <c r="R31" s="54"/>
      <c r="S31" s="122"/>
      <c r="T31" s="124"/>
      <c r="U31" s="54"/>
      <c r="V31" s="122"/>
      <c r="W31" s="123"/>
      <c r="X31" s="123"/>
      <c r="Y31" s="123"/>
      <c r="Z31" s="123"/>
      <c r="AA31" s="54"/>
      <c r="AB31" s="122"/>
      <c r="AC31" s="124"/>
      <c r="AD31" s="54"/>
      <c r="AE31" s="122"/>
      <c r="AF31" s="123"/>
      <c r="AG31" s="123"/>
      <c r="AH31" s="123"/>
      <c r="AI31" s="123"/>
      <c r="AJ31" s="54"/>
      <c r="AK31" s="122"/>
      <c r="AL31" s="124"/>
      <c r="AM31" s="54"/>
      <c r="AN31" s="122"/>
      <c r="AO31" s="123"/>
      <c r="AP31" s="123"/>
      <c r="AQ31" s="123"/>
      <c r="AR31" s="123"/>
      <c r="AS31" s="54"/>
      <c r="AT31" s="122"/>
      <c r="AU31" s="124"/>
      <c r="AV31" s="54"/>
      <c r="AW31" s="122"/>
      <c r="AX31" s="123"/>
      <c r="AY31" s="123"/>
      <c r="AZ31" s="123"/>
      <c r="BA31" s="123"/>
      <c r="BB31" s="54"/>
      <c r="BC31" s="122"/>
      <c r="BD31" s="124"/>
      <c r="BE31" s="54"/>
      <c r="BF31" s="122"/>
      <c r="BG31" s="123"/>
      <c r="BH31" s="123"/>
      <c r="BI31" s="123"/>
      <c r="BJ31" s="123"/>
      <c r="BK31" s="54"/>
      <c r="BL31" s="122"/>
    </row>
  </sheetData>
  <mergeCells count="10">
    <mergeCell ref="T2:AB2"/>
    <mergeCell ref="AC2:AK2"/>
    <mergeCell ref="AL2:AT2"/>
    <mergeCell ref="AU2:BC2"/>
    <mergeCell ref="BD2:BL2"/>
    <mergeCell ref="A4:A12"/>
    <mergeCell ref="A13:A21"/>
    <mergeCell ref="A22:A31"/>
    <mergeCell ref="B2:J2"/>
    <mergeCell ref="K2:S2"/>
  </mergeCells>
  <conditionalFormatting sqref="B4:B31 K4:K31 T4:T31 AC4:AC31 AL4:AL31 AU4:AU31 BD5:BD31">
    <cfRule type="cellIs" dxfId="7" priority="1" operator="equal">
      <formula>0</formula>
    </cfRule>
  </conditionalFormatting>
  <conditionalFormatting sqref="B4:B31 K4:K31 T4:T31 AC4:AC31 AL4:AL31 AU4:AU31 BD5:BD31">
    <cfRule type="cellIs" dxfId="6" priority="2" operator="equal">
      <formula>1</formula>
    </cfRule>
  </conditionalFormatting>
  <conditionalFormatting sqref="B4:B31 K4:K31 T4:T31 AC4:AC31 AL4:AL31 AU4:AU31 BD5:BD31">
    <cfRule type="cellIs" dxfId="5" priority="3" operator="equal">
      <formula>2</formula>
    </cfRule>
  </conditionalFormatting>
  <conditionalFormatting sqref="B4:B31 K4:K31 T4:T31 AC4:AC31 AL4:AL31 AU4:AU31 BD5:BD31">
    <cfRule type="cellIs" dxfId="4" priority="4" operator="equal">
      <formula>3</formula>
    </cfRule>
  </conditionalFormatting>
  <conditionalFormatting sqref="B4:B31 K4:K31 T4:T31 AC4:AC31 AL4:AL31 AU4:AU31 BD5:BD31">
    <cfRule type="cellIs" dxfId="3" priority="5" operator="equal">
      <formula>4</formula>
    </cfRule>
  </conditionalFormatting>
  <conditionalFormatting sqref="E4:H31 N4:Q31 W4:Z31 AF4:AI31 AO4:AR31 AX4:BA31 BG4:BJ31">
    <cfRule type="cellIs" dxfId="2" priority="6" operator="equal">
      <formula>"TRUE"</formula>
    </cfRule>
  </conditionalFormatting>
  <conditionalFormatting sqref="E4:H31 N4:Q31 W4:Z31 AF4:AI31 AO4:AR31 AX4:BA31 BG4:BJ31">
    <cfRule type="cellIs" dxfId="1" priority="7" operator="equal">
      <formula>"FALSE"</formula>
    </cfRule>
  </conditionalFormatting>
  <conditionalFormatting sqref="B4:B31 K4:K31 T4:T31 AC4:AC31 AL4:AL31 AU4:AU31 BD5:BD31">
    <cfRule type="containsBlanks" dxfId="0" priority="8">
      <formula>LEN(TRIM(B4))=0</formula>
    </cfRule>
  </conditionalFormatting>
  <printOptions horizontalCentered="1" gridLines="1"/>
  <pageMargins left="0.7" right="0.7" top="0.75" bottom="0.75" header="0" footer="0"/>
  <pageSetup fitToHeight="0"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Directions</vt:lpstr>
      <vt:lpstr>K-R</vt:lpstr>
      <vt:lpstr>1-R</vt:lpstr>
      <vt:lpstr>2-R</vt:lpstr>
      <vt:lpstr>3-R</vt:lpstr>
      <vt:lpstr>4-R</vt:lpstr>
      <vt:lpstr>5-R</vt:lpstr>
      <vt:lpstr>Reading E.S. Vertical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Renae Stewman</dc:creator>
  <cp:lastModifiedBy>Regina Renae Stewman</cp:lastModifiedBy>
  <dcterms:created xsi:type="dcterms:W3CDTF">2023-02-25T01:19:15Z</dcterms:created>
  <dcterms:modified xsi:type="dcterms:W3CDTF">2023-02-25T01:19:15Z</dcterms:modified>
</cp:coreProperties>
</file>