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per Case" sheetId="1" r:id="rId4"/>
    <sheet state="visible" name="Lower Case" sheetId="2" r:id="rId5"/>
    <sheet state="visible" name="Letter Sounds" sheetId="3" r:id="rId6"/>
    <sheet state="visible" name="Math" sheetId="4" r:id="rId7"/>
    <sheet state="visible" name="Numerals" sheetId="5" r:id="rId8"/>
  </sheets>
  <definedNames/>
  <calcPr/>
</workbook>
</file>

<file path=xl/sharedStrings.xml><?xml version="1.0" encoding="utf-8"?>
<sst xmlns="http://schemas.openxmlformats.org/spreadsheetml/2006/main" count="211" uniqueCount="110">
  <si>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</si>
  <si>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</si>
  <si>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</si>
  <si>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</si>
  <si>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</si>
  <si>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</si>
  <si>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</si>
  <si>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</si>
  <si>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</si>
  <si>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</si>
  <si>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</si>
  <si>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</si>
  <si>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</si>
  <si>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</si>
  <si>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</si>
  <si>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</si>
  <si>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</si>
  <si>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</si>
  <si>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</si>
  <si>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</si>
  <si>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</si>
  <si>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</si>
  <si>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</si>
  <si>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</si>
  <si>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</si>
  <si>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</si>
  <si>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Billings</t>
  </si>
  <si>
    <t>McCullough</t>
  </si>
  <si>
    <t>Scates</t>
  </si>
  <si>
    <t>Sharpen</t>
  </si>
  <si>
    <t>Smith</t>
  </si>
  <si>
    <t>Spurgeon</t>
  </si>
  <si>
    <t>Wyeth</t>
  </si>
  <si>
    <t xml:space="preserve">Zuniga </t>
  </si>
  <si>
    <t xml:space="preserve"> Average</t>
  </si>
  <si>
    <r>
      <rPr>
        <rFont val="Arial"/>
        <b/>
        <color theme="1"/>
        <sz val="12.0"/>
      </rPr>
      <t>Current Reality:</t>
    </r>
    <r>
      <rPr>
        <rFont val="Arial"/>
        <color theme="1"/>
        <sz val="12.0"/>
      </rPr>
      <t xml:space="preserve"> At MOY,        
</t>
    </r>
    <r>
      <rPr>
        <rFont val="Arial"/>
        <b/>
        <color theme="1"/>
        <sz val="12.0"/>
      </rPr>
      <t>Team SMART Goal:</t>
    </r>
    <r>
      <rPr>
        <rFont val="Arial"/>
        <color theme="1"/>
        <sz val="12.0"/>
      </rPr>
      <t xml:space="preserve"> </t>
    </r>
    <r>
      <rPr>
        <rFont val="Arial"/>
        <color theme="1"/>
      </rPr>
      <t xml:space="preserve"> At EOY the average will be </t>
    </r>
    <r>
      <rPr>
        <rFont val="Arial"/>
        <b/>
        <color theme="1"/>
      </rPr>
      <t>70%</t>
    </r>
    <r>
      <rPr>
        <rFont val="Arial"/>
        <color theme="1"/>
      </rPr>
      <t xml:space="preserve"> upper case letter knowledge.</t>
    </r>
  </si>
  <si>
    <t>Teacher</t>
  </si>
  <si>
    <t xml:space="preserve">Upper </t>
  </si>
  <si>
    <t xml:space="preserve">EOY-Upper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</si>
  <si>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</si>
  <si>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</si>
  <si>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</si>
  <si>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</si>
  <si>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</si>
  <si>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</si>
  <si>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</si>
  <si>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</si>
  <si>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</si>
  <si>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</si>
  <si>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</si>
  <si>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</si>
  <si>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</si>
  <si>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</si>
  <si>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</si>
  <si>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</si>
  <si>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</si>
  <si>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</si>
  <si>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</si>
  <si>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</si>
  <si>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</si>
  <si>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</si>
  <si>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</si>
  <si>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</si>
  <si>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</si>
  <si>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</si>
  <si>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r>
      <rPr>
        <rFont val="Arial"/>
        <b/>
        <color theme="1"/>
        <sz val="12.0"/>
      </rPr>
      <t>Current Reality:</t>
    </r>
    <r>
      <rPr>
        <rFont val="Arial"/>
        <color theme="1"/>
        <sz val="12.0"/>
      </rPr>
      <t xml:space="preserve"> At MOY,         
</t>
    </r>
    <r>
      <rPr>
        <rFont val="Arial"/>
        <b/>
        <color theme="1"/>
        <sz val="12.0"/>
      </rPr>
      <t>Team SMART Goal:</t>
    </r>
    <r>
      <rPr>
        <rFont val="Arial"/>
        <color theme="1"/>
        <sz val="12.0"/>
      </rPr>
      <t xml:space="preserve">  At EOY the average for lower case identification will be </t>
    </r>
    <r>
      <rPr>
        <rFont val="Arial"/>
        <b/>
        <color theme="1"/>
        <sz val="12.0"/>
      </rPr>
      <t>70%</t>
    </r>
    <r>
      <rPr>
        <rFont val="Arial"/>
        <color theme="1"/>
        <sz val="12.0"/>
      </rPr>
      <t>.</t>
    </r>
  </si>
  <si>
    <t>Lower</t>
  </si>
  <si>
    <t>EOY-Lower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</si>
  <si>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</si>
  <si>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</si>
  <si>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</si>
  <si>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</si>
  <si>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</si>
  <si>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</si>
  <si>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</si>
  <si>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</si>
  <si>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</si>
  <si>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</si>
  <si>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</si>
  <si>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</si>
  <si>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</si>
  <si>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</si>
  <si>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</si>
  <si>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</si>
  <si>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</si>
  <si>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</si>
  <si>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</si>
  <si>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</si>
  <si>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</si>
  <si>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</si>
  <si>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</si>
  <si>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</si>
  <si>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</si>
  <si>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</si>
  <si>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r>
      <rPr>
        <rFont val="Arial"/>
        <b/>
        <color theme="1"/>
        <sz val="12.0"/>
      </rPr>
      <t>Current Reality:</t>
    </r>
    <r>
      <rPr>
        <rFont val="Arial"/>
        <color theme="1"/>
        <sz val="12.0"/>
      </rPr>
      <t xml:space="preserve"> At MOY,         
</t>
    </r>
    <r>
      <rPr>
        <rFont val="Arial"/>
        <b/>
        <color theme="1"/>
        <sz val="12.0"/>
      </rPr>
      <t>Team SMART Goal:</t>
    </r>
    <r>
      <rPr>
        <rFont val="Arial"/>
        <color theme="1"/>
        <sz val="12.0"/>
      </rPr>
      <t xml:space="preserve">  At EOY the average for letter sound identification will be </t>
    </r>
    <r>
      <rPr>
        <rFont val="Arial"/>
        <b/>
        <color theme="1"/>
        <sz val="12.0"/>
      </rPr>
      <t>70%</t>
    </r>
    <r>
      <rPr>
        <rFont val="Arial"/>
        <color theme="1"/>
        <sz val="12.0"/>
      </rPr>
      <t>.</t>
    </r>
    <r>
      <rPr>
        <rFont val="Arial"/>
        <color theme="1"/>
      </rPr>
      <t xml:space="preserve">
</t>
    </r>
  </si>
  <si>
    <t xml:space="preserve">Sounds </t>
  </si>
  <si>
    <t xml:space="preserve">EOY-Sounds </t>
  </si>
  <si>
    <t>Percent of Students at 100% Mastery</t>
  </si>
  <si>
    <t>Colors</t>
  </si>
  <si>
    <t>Shapes</t>
  </si>
  <si>
    <t>Count Objects 1-10</t>
  </si>
  <si>
    <t>Rote Count to 30</t>
  </si>
  <si>
    <t>Average</t>
  </si>
  <si>
    <r>
      <rPr>
        <rFont val="Arial"/>
        <b/>
        <color theme="1"/>
        <sz val="12.0"/>
      </rPr>
      <t>Current Reality:</t>
    </r>
    <r>
      <rPr>
        <rFont val="Arial"/>
        <color theme="1"/>
        <sz val="12.0"/>
      </rPr>
      <t xml:space="preserve"> At MOY,    colors:</t>
    </r>
    <r>
      <rPr>
        <rFont val="Arial"/>
        <b/>
        <color theme="1"/>
        <sz val="12.0"/>
      </rPr>
      <t xml:space="preserve"> 72.03%</t>
    </r>
    <r>
      <rPr>
        <rFont val="Arial"/>
        <color theme="1"/>
        <sz val="12.0"/>
      </rPr>
      <t xml:space="preserve">  /shapes </t>
    </r>
    <r>
      <rPr>
        <rFont val="Arial"/>
        <b/>
        <color theme="1"/>
        <sz val="12.0"/>
      </rPr>
      <t>61.52%</t>
    </r>
    <r>
      <rPr>
        <rFont val="Arial"/>
        <color theme="1"/>
        <sz val="12.0"/>
      </rPr>
      <t xml:space="preserve"> / count objects</t>
    </r>
    <r>
      <rPr>
        <rFont val="Arial"/>
        <b/>
        <color theme="1"/>
        <sz val="12.0"/>
      </rPr>
      <t xml:space="preserve"> 66.35% </t>
    </r>
    <r>
      <rPr>
        <rFont val="Arial"/>
        <color theme="1"/>
        <sz val="12.0"/>
      </rPr>
      <t>/ rote count to 30</t>
    </r>
    <r>
      <rPr>
        <rFont val="Arial"/>
        <b/>
        <color theme="1"/>
        <sz val="12.0"/>
      </rPr>
      <t xml:space="preserve"> 37.59%</t>
    </r>
    <r>
      <rPr>
        <rFont val="Arial"/>
        <color theme="1"/>
        <sz val="12.0"/>
      </rPr>
      <t xml:space="preserve">     
</t>
    </r>
    <r>
      <rPr>
        <rFont val="Arial"/>
        <b/>
        <color theme="1"/>
        <sz val="12.0"/>
      </rPr>
      <t>Team SMART Goal:</t>
    </r>
    <r>
      <rPr>
        <rFont val="Arial"/>
        <color theme="1"/>
        <sz val="12.0"/>
      </rPr>
      <t xml:space="preserve">  By the end of the year (EOY), </t>
    </r>
    <r>
      <rPr>
        <rFont val="Arial"/>
        <b/>
        <color rgb="FF00FF00"/>
        <sz val="12.0"/>
      </rPr>
      <t>85%</t>
    </r>
    <r>
      <rPr>
        <rFont val="Arial"/>
        <color theme="1"/>
        <sz val="12.0"/>
      </rPr>
      <t xml:space="preserve"> students will master colors, shapes, counting objects to 10 and </t>
    </r>
    <r>
      <rPr>
        <rFont val="Arial"/>
        <b/>
        <color rgb="FFFF0000"/>
        <sz val="12.0"/>
      </rPr>
      <t>60%</t>
    </r>
    <r>
      <rPr>
        <rFont val="Arial"/>
        <color theme="1"/>
        <sz val="12.0"/>
      </rPr>
      <t xml:space="preserve">  rote counting to 30.</t>
    </r>
  </si>
  <si>
    <t>Smith ALL</t>
  </si>
  <si>
    <t xml:space="preserve">Spurgeon </t>
  </si>
  <si>
    <t>Zuniga</t>
  </si>
  <si>
    <t xml:space="preserve">Billings </t>
  </si>
  <si>
    <t>This is still wrong....we are all using different data</t>
  </si>
  <si>
    <r>
      <rPr>
        <rFont val="Arial"/>
        <b/>
        <color theme="1"/>
        <sz val="12.0"/>
      </rPr>
      <t xml:space="preserve">Current Reality: </t>
    </r>
    <r>
      <rPr>
        <rFont val="Arial"/>
        <color theme="1"/>
        <sz val="12.0"/>
      </rPr>
      <t xml:space="preserve">At MOY,      
</t>
    </r>
    <r>
      <rPr>
        <rFont val="Arial"/>
        <b/>
        <color theme="1"/>
        <sz val="12.0"/>
      </rPr>
      <t>Team SMART Goal:</t>
    </r>
    <r>
      <rPr>
        <rFont val="Arial"/>
        <color theme="1"/>
        <sz val="12.0"/>
      </rPr>
      <t xml:space="preserve">  By the end of the year </t>
    </r>
    <r>
      <rPr>
        <rFont val="Arial"/>
        <b/>
        <color theme="1"/>
        <sz val="12.0"/>
      </rPr>
      <t>85%</t>
    </r>
    <r>
      <rPr>
        <rFont val="Arial"/>
        <color theme="1"/>
        <sz val="12.0"/>
      </rPr>
      <t xml:space="preserve"> of all students will have mastered number recognition 0-9.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</si>
</sst>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color rgb="FF000000"/>
      <name val="Arial"/>
      <scheme val="minor"/>
    </font>
    <font>
      <b/>
      <color rgb="FFFFFFFF"/>
      <name val="Arial"/>
      <scheme val="minor"/>
    </font>
    <font>
      <b/>
      <sz val="10.0"/>
      <color rgb="FFFFFFFF"/>
      <name val="Arial"/>
      <scheme val="minor"/>
    </font>
    <font>
      <b/>
      <sz val="10.0"/>
      <color theme="1"/>
      <name val="Arial"/>
      <scheme val="minor"/>
    </font>
    <font>
      <sz val="6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8.0"/>
      <color theme="1"/>
      <name val="Arial"/>
      <scheme val="minor"/>
    </font>
    <font>
      <b/>
      <sz val="10.0"/>
      <color rgb="FF000000"/>
      <name val="Arial"/>
      <scheme val="minor"/>
    </font>
    <font>
      <color rgb="FFFFFFFF"/>
      <name val="Arial"/>
      <scheme val="minor"/>
    </font>
    <font>
      <sz val="10.0"/>
      <color theme="1"/>
      <name val="Arial"/>
      <scheme val="minor"/>
    </font>
    <font>
      <b/>
      <sz val="6.0"/>
      <color theme="1"/>
      <name val="Arial"/>
      <scheme val="minor"/>
    </font>
    <font>
      <b/>
      <sz val="8.0"/>
      <color rgb="FFFFFFFF"/>
      <name val="Arial"/>
      <scheme val="minor"/>
    </font>
    <font>
      <b/>
      <sz val="8.0"/>
      <color theme="1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0" fillId="3" fontId="3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4" numFmtId="10" xfId="0" applyAlignment="1" applyFont="1" applyNumberFormat="1">
      <alignment readingOrder="0"/>
    </xf>
    <xf borderId="0" fillId="0" fontId="4" numFmtId="10" xfId="0" applyFont="1" applyNumberFormat="1"/>
    <xf borderId="0" fillId="0" fontId="5" numFmtId="0" xfId="0" applyFont="1"/>
    <xf borderId="0" fillId="0" fontId="5" numFmtId="10" xfId="0" applyFont="1" applyNumberFormat="1"/>
    <xf borderId="0" fillId="0" fontId="6" numFmtId="10" xfId="0" applyFont="1" applyNumberFormat="1"/>
    <xf borderId="0" fillId="0" fontId="7" numFmtId="10" xfId="0" applyAlignment="1" applyFont="1" applyNumberFormat="1">
      <alignment readingOrder="0"/>
    </xf>
    <xf borderId="0" fillId="0" fontId="7" numFmtId="9" xfId="0" applyAlignment="1" applyFont="1" applyNumberFormat="1">
      <alignment readingOrder="0"/>
    </xf>
    <xf borderId="0" fillId="0" fontId="7" numFmtId="10" xfId="0" applyFont="1" applyNumberFormat="1"/>
    <xf borderId="0" fillId="4" fontId="3" numFmtId="0" xfId="0" applyAlignment="1" applyFill="1" applyFont="1">
      <alignment readingOrder="0"/>
    </xf>
    <xf borderId="0" fillId="4" fontId="3" numFmtId="10" xfId="0" applyFont="1" applyNumberFormat="1"/>
    <xf borderId="0" fillId="0" fontId="4" numFmtId="0" xfId="0" applyFont="1"/>
    <xf borderId="0" fillId="0" fontId="8" numFmtId="0" xfId="0" applyFont="1"/>
    <xf borderId="0" fillId="0" fontId="6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0" fillId="0" fontId="6" numFmtId="9" xfId="0" applyAlignment="1" applyFont="1" applyNumberFormat="1">
      <alignment horizontal="center" readingOrder="0"/>
    </xf>
    <xf borderId="0" fillId="0" fontId="6" numFmtId="9" xfId="0" applyAlignment="1" applyFont="1" applyNumberFormat="1">
      <alignment readingOrder="0"/>
    </xf>
    <xf borderId="0" fillId="0" fontId="6" numFmtId="9" xfId="0" applyAlignment="1" applyFont="1" applyNumberFormat="1">
      <alignment horizontal="center"/>
    </xf>
    <xf borderId="0" fillId="5" fontId="6" numFmtId="9" xfId="0" applyFill="1" applyFont="1" applyNumberFormat="1"/>
    <xf borderId="0" fillId="2" fontId="9" numFmtId="0" xfId="0" applyAlignment="1" applyFont="1">
      <alignment horizontal="center" readingOrder="0"/>
    </xf>
    <xf borderId="0" fillId="3" fontId="3" numFmtId="10" xfId="0" applyAlignment="1" applyFont="1" applyNumberFormat="1">
      <alignment horizontal="center" readingOrder="0"/>
    </xf>
    <xf borderId="0" fillId="3" fontId="10" numFmtId="0" xfId="0" applyFont="1"/>
    <xf borderId="0" fillId="0" fontId="4" numFmtId="9" xfId="0" applyAlignment="1" applyFont="1" applyNumberFormat="1">
      <alignment readingOrder="0"/>
    </xf>
    <xf borderId="0" fillId="0" fontId="4" numFmtId="10" xfId="0" applyAlignment="1" applyFont="1" applyNumberFormat="1">
      <alignment horizontal="right" readingOrder="0"/>
    </xf>
    <xf borderId="0" fillId="0" fontId="4" numFmtId="10" xfId="0" applyAlignment="1" applyFont="1" applyNumberFormat="1">
      <alignment horizontal="right"/>
    </xf>
    <xf borderId="0" fillId="0" fontId="6" numFmtId="9" xfId="0" applyAlignment="1" applyFont="1" applyNumberFormat="1">
      <alignment horizontal="right" readingOrder="0"/>
    </xf>
    <xf borderId="0" fillId="0" fontId="6" numFmtId="9" xfId="0" applyFont="1" applyNumberFormat="1"/>
    <xf borderId="0" fillId="6" fontId="4" numFmtId="0" xfId="0" applyAlignment="1" applyFill="1" applyFont="1">
      <alignment horizontal="center" readingOrder="0"/>
    </xf>
    <xf borderId="0" fillId="6" fontId="4" numFmtId="10" xfId="0" applyAlignment="1" applyFont="1" applyNumberFormat="1">
      <alignment horizontal="center" readingOrder="0"/>
    </xf>
    <xf borderId="0" fillId="0" fontId="11" numFmtId="0" xfId="0" applyFont="1"/>
    <xf borderId="0" fillId="0" fontId="11" numFmtId="10" xfId="0" applyFont="1" applyNumberFormat="1"/>
    <xf borderId="0" fillId="0" fontId="7" numFmtId="0" xfId="0" applyFont="1"/>
    <xf borderId="0" fillId="0" fontId="12" numFmtId="0" xfId="0" applyFont="1"/>
    <xf borderId="0" fillId="0" fontId="6" numFmtId="10" xfId="0" applyAlignment="1" applyFont="1" applyNumberFormat="1">
      <alignment readingOrder="0"/>
    </xf>
    <xf borderId="0" fillId="5" fontId="6" numFmtId="10" xfId="0" applyFont="1" applyNumberFormat="1"/>
    <xf borderId="0" fillId="3" fontId="13" numFmtId="0" xfId="0" applyAlignment="1" applyFont="1">
      <alignment horizontal="center" readingOrder="0"/>
    </xf>
    <xf borderId="0" fillId="3" fontId="13" numFmtId="0" xfId="0" applyAlignment="1" applyFont="1">
      <alignment readingOrder="0"/>
    </xf>
    <xf borderId="0" fillId="0" fontId="7" numFmtId="10" xfId="0" applyAlignment="1" applyFont="1" applyNumberFormat="1">
      <alignment horizontal="center"/>
    </xf>
    <xf borderId="0" fillId="0" fontId="7" numFmtId="10" xfId="0" applyAlignment="1" applyFont="1" applyNumberFormat="1">
      <alignment horizontal="center" readingOrder="0"/>
    </xf>
    <xf borderId="0" fillId="7" fontId="1" numFmtId="10" xfId="0" applyAlignment="1" applyFill="1" applyFont="1" applyNumberFormat="1">
      <alignment horizontal="center" readingOrder="0"/>
    </xf>
    <xf borderId="0" fillId="4" fontId="2" numFmtId="0" xfId="0" applyAlignment="1" applyFont="1">
      <alignment readingOrder="0"/>
    </xf>
    <xf borderId="0" fillId="4" fontId="2" numFmtId="10" xfId="0" applyFont="1" applyNumberFormat="1"/>
    <xf borderId="0" fillId="2" fontId="1" numFmtId="10" xfId="0" applyAlignment="1" applyFont="1" applyNumberFormat="1">
      <alignment horizontal="center" readingOrder="0"/>
    </xf>
    <xf borderId="0" fillId="8" fontId="7" numFmtId="0" xfId="0" applyAlignment="1" applyFill="1" applyFont="1">
      <alignment horizontal="center" readingOrder="0"/>
    </xf>
    <xf borderId="0" fillId="9" fontId="14" numFmtId="0" xfId="0" applyAlignment="1" applyFill="1" applyFont="1">
      <alignment horizontal="center" readingOrder="0"/>
    </xf>
    <xf borderId="0" fillId="8" fontId="14" numFmtId="0" xfId="0" applyAlignment="1" applyFont="1">
      <alignment horizontal="center" readingOrder="0"/>
    </xf>
    <xf borderId="0" fillId="9" fontId="7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0" fillId="0" fontId="6" numFmtId="9" xfId="0" applyAlignment="1" applyFont="1" applyNumberFormat="1">
      <alignment readingOrder="0"/>
    </xf>
    <xf borderId="0" fillId="10" fontId="6" numFmtId="10" xfId="0" applyFill="1" applyFont="1" applyNumberForma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Chart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Chart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Chart3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Chart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Chart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11</xdr:row>
      <xdr:rowOff>123825</xdr:rowOff>
    </xdr:from>
    <xdr:ext cx="12353925" cy="4562475"/>
    <xdr:pic>
      <xdr:nvPicPr>
        <xdr:cNvPr id="468566589" name="Chart1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12</xdr:row>
      <xdr:rowOff>85725</xdr:rowOff>
    </xdr:from>
    <xdr:ext cx="12363450" cy="4514850"/>
    <xdr:pic>
      <xdr:nvPicPr>
        <xdr:cNvPr id="1167968511" name="Chart2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12</xdr:row>
      <xdr:rowOff>38100</xdr:rowOff>
    </xdr:from>
    <xdr:ext cx="11715750" cy="4276725"/>
    <xdr:pic>
      <xdr:nvPicPr>
        <xdr:cNvPr id="1865450081" name="Chart3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11</xdr:row>
      <xdr:rowOff>57150</xdr:rowOff>
    </xdr:from>
    <xdr:ext cx="5715000" cy="3533775"/>
    <xdr:pic>
      <xdr:nvPicPr>
        <xdr:cNvPr id="917078583" name="Chart4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104775</xdr:colOff>
      <xdr:row>12</xdr:row>
      <xdr:rowOff>28575</xdr:rowOff>
    </xdr:from>
    <xdr:ext cx="7981950" cy="2828925"/>
    <xdr:pic>
      <xdr:nvPicPr>
        <xdr:cNvPr id="1904836687" name="Chart5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7" width="9.5"/>
    <col customWidth="1" min="28" max="51" width="2.63"/>
  </cols>
  <sheetData>
    <row r="1">
      <c r="A1" s="1">
        <v>0.0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</row>
    <row r="2">
      <c r="A2" s="4" t="s">
        <v>26</v>
      </c>
      <c r="B2" s="5">
        <f t="shared" ref="B2:D2" si="1">12/14</f>
        <v>0.8571428571</v>
      </c>
      <c r="C2" s="5">
        <f t="shared" si="1"/>
        <v>0.8571428571</v>
      </c>
      <c r="D2" s="6">
        <f t="shared" si="1"/>
        <v>0.8571428571</v>
      </c>
      <c r="E2" s="6">
        <f>11/14</f>
        <v>0.7857142857</v>
      </c>
      <c r="F2" s="6">
        <f>13/14</f>
        <v>0.9285714286</v>
      </c>
      <c r="G2" s="6">
        <f>12/14</f>
        <v>0.8571428571</v>
      </c>
      <c r="H2" s="6">
        <f>10/14</f>
        <v>0.7142857143</v>
      </c>
      <c r="I2" s="6">
        <f t="shared" ref="I2:J2" si="2">11/14</f>
        <v>0.7857142857</v>
      </c>
      <c r="J2" s="6">
        <f t="shared" si="2"/>
        <v>0.7857142857</v>
      </c>
      <c r="K2" s="6">
        <f t="shared" ref="K2:M2" si="3">12/14</f>
        <v>0.8571428571</v>
      </c>
      <c r="L2" s="6">
        <f t="shared" si="3"/>
        <v>0.8571428571</v>
      </c>
      <c r="M2" s="6">
        <f t="shared" si="3"/>
        <v>0.8571428571</v>
      </c>
      <c r="N2" s="6">
        <f t="shared" ref="N2:O2" si="4">11/14</f>
        <v>0.7857142857</v>
      </c>
      <c r="O2" s="6">
        <f t="shared" si="4"/>
        <v>0.7857142857</v>
      </c>
      <c r="P2" s="6">
        <f>13/14</f>
        <v>0.9285714286</v>
      </c>
      <c r="Q2" s="6">
        <f t="shared" ref="Q2:S2" si="5">12/14</f>
        <v>0.8571428571</v>
      </c>
      <c r="R2" s="6">
        <f t="shared" si="5"/>
        <v>0.8571428571</v>
      </c>
      <c r="S2" s="6">
        <f t="shared" si="5"/>
        <v>0.8571428571</v>
      </c>
      <c r="T2" s="6">
        <f>13/14</f>
        <v>0.9285714286</v>
      </c>
      <c r="U2" s="6">
        <f>12/14</f>
        <v>0.8571428571</v>
      </c>
      <c r="V2" s="6">
        <f>10/14</f>
        <v>0.7142857143</v>
      </c>
      <c r="W2" s="6">
        <f t="shared" ref="W2:X2" si="6">12/14</f>
        <v>0.8571428571</v>
      </c>
      <c r="X2" s="6">
        <f t="shared" si="6"/>
        <v>0.8571428571</v>
      </c>
      <c r="Y2" s="6">
        <f>14/14</f>
        <v>1</v>
      </c>
      <c r="Z2" s="6">
        <f>11/14</f>
        <v>0.7857142857</v>
      </c>
      <c r="AA2" s="6">
        <f>13/14</f>
        <v>0.9285714286</v>
      </c>
      <c r="AB2" s="7"/>
      <c r="AC2" s="7"/>
      <c r="AD2" s="7"/>
      <c r="AE2" s="7"/>
      <c r="AF2" s="7"/>
    </row>
    <row r="3">
      <c r="A3" s="4" t="s">
        <v>27</v>
      </c>
      <c r="B3" s="5">
        <f>(10/15)</f>
        <v>0.6666666667</v>
      </c>
      <c r="C3" s="6">
        <f>(11/15)</f>
        <v>0.7333333333</v>
      </c>
      <c r="D3" s="6">
        <f>(9/15)</f>
        <v>0.6</v>
      </c>
      <c r="E3" s="6">
        <f>(10/15)</f>
        <v>0.6666666667</v>
      </c>
      <c r="F3" s="6">
        <f>(11/15)</f>
        <v>0.7333333333</v>
      </c>
      <c r="G3" s="6">
        <f>(10/15)</f>
        <v>0.6666666667</v>
      </c>
      <c r="H3" s="6">
        <f>(7/15)</f>
        <v>0.4666666667</v>
      </c>
      <c r="I3" s="6">
        <f t="shared" ref="I3:J3" si="7">(9/15)</f>
        <v>0.6</v>
      </c>
      <c r="J3" s="6">
        <f t="shared" si="7"/>
        <v>0.6</v>
      </c>
      <c r="K3" s="6">
        <f t="shared" ref="K3:L3" si="8">(10/15)</f>
        <v>0.6666666667</v>
      </c>
      <c r="L3" s="6">
        <f t="shared" si="8"/>
        <v>0.6666666667</v>
      </c>
      <c r="M3" s="6">
        <f>(9/15)</f>
        <v>0.6</v>
      </c>
      <c r="N3" s="6">
        <f>(8/15)</f>
        <v>0.5333333333</v>
      </c>
      <c r="O3" s="6">
        <f>(9/15)</f>
        <v>0.6</v>
      </c>
      <c r="P3" s="6">
        <f t="shared" ref="P3:Q3" si="9">(10/15)</f>
        <v>0.6666666667</v>
      </c>
      <c r="Q3" s="6">
        <f t="shared" si="9"/>
        <v>0.6666666667</v>
      </c>
      <c r="R3" s="6">
        <f>(9/15)</f>
        <v>0.6</v>
      </c>
      <c r="S3" s="6">
        <f>12/15</f>
        <v>0.8</v>
      </c>
      <c r="T3" s="6">
        <f>(8/15)</f>
        <v>0.5333333333</v>
      </c>
      <c r="U3" s="6">
        <f>(11/15)</f>
        <v>0.7333333333</v>
      </c>
      <c r="V3" s="6">
        <f>(8/15)</f>
        <v>0.5333333333</v>
      </c>
      <c r="W3" s="6">
        <f>(10/15)</f>
        <v>0.6666666667</v>
      </c>
      <c r="X3" s="6">
        <f>(11/15)</f>
        <v>0.7333333333</v>
      </c>
      <c r="Y3" s="6">
        <f>12/15</f>
        <v>0.8</v>
      </c>
      <c r="Z3" s="6">
        <f t="shared" ref="Z3:AA3" si="10">(10/15)</f>
        <v>0.6666666667</v>
      </c>
      <c r="AA3" s="6">
        <f t="shared" si="10"/>
        <v>0.6666666667</v>
      </c>
      <c r="AB3" s="8"/>
      <c r="AC3" s="8"/>
      <c r="AD3" s="8"/>
      <c r="AE3" s="8"/>
      <c r="AF3" s="8"/>
      <c r="AG3" s="9"/>
      <c r="AH3" s="9"/>
    </row>
    <row r="4">
      <c r="A4" s="4" t="s">
        <v>28</v>
      </c>
      <c r="B4" s="5">
        <f t="shared" ref="B4:C4" si="11">(18/18)</f>
        <v>1</v>
      </c>
      <c r="C4" s="6">
        <f t="shared" si="11"/>
        <v>1</v>
      </c>
      <c r="D4" s="5">
        <f t="shared" ref="D4:E4" si="12">(16/18)</f>
        <v>0.8888888889</v>
      </c>
      <c r="E4" s="6">
        <f t="shared" si="12"/>
        <v>0.8888888889</v>
      </c>
      <c r="F4" s="6">
        <f>(15/18)</f>
        <v>0.8333333333</v>
      </c>
      <c r="G4" s="6">
        <f>(16/18)</f>
        <v>0.8888888889</v>
      </c>
      <c r="H4" s="6">
        <f t="shared" ref="H4:J4" si="13">(15/18)</f>
        <v>0.8333333333</v>
      </c>
      <c r="I4" s="6">
        <f t="shared" si="13"/>
        <v>0.8333333333</v>
      </c>
      <c r="J4" s="5">
        <f t="shared" si="13"/>
        <v>0.8333333333</v>
      </c>
      <c r="K4" s="6">
        <f>(14/18)</f>
        <v>0.7777777778</v>
      </c>
      <c r="L4" s="6">
        <f>(16/18)</f>
        <v>0.8888888889</v>
      </c>
      <c r="M4" s="6">
        <f>(15/18)</f>
        <v>0.8333333333</v>
      </c>
      <c r="N4" s="6">
        <f>(16/18)</f>
        <v>0.8888888889</v>
      </c>
      <c r="O4" s="6">
        <f>(15/18)</f>
        <v>0.8333333333</v>
      </c>
      <c r="P4" s="5">
        <f>(18/18)</f>
        <v>1</v>
      </c>
      <c r="Q4" s="6">
        <f t="shared" ref="Q4:R4" si="14">(15/18)</f>
        <v>0.8333333333</v>
      </c>
      <c r="R4" s="6">
        <f t="shared" si="14"/>
        <v>0.8333333333</v>
      </c>
      <c r="S4" s="6">
        <f t="shared" ref="S4:T4" si="15">(16/18)</f>
        <v>0.8888888889</v>
      </c>
      <c r="T4" s="6">
        <f t="shared" si="15"/>
        <v>0.8888888889</v>
      </c>
      <c r="U4" s="6">
        <f t="shared" ref="U4:X4" si="16">(15/18)</f>
        <v>0.8333333333</v>
      </c>
      <c r="V4" s="6">
        <f t="shared" si="16"/>
        <v>0.8333333333</v>
      </c>
      <c r="W4" s="6">
        <f t="shared" si="16"/>
        <v>0.8333333333</v>
      </c>
      <c r="X4" s="6">
        <f t="shared" si="16"/>
        <v>0.8333333333</v>
      </c>
      <c r="Y4" s="6">
        <f>(18/18)</f>
        <v>1</v>
      </c>
      <c r="Z4" s="6">
        <f>(14/18)</f>
        <v>0.7777777778</v>
      </c>
      <c r="AA4" s="5">
        <f>(18/18)</f>
        <v>1</v>
      </c>
      <c r="AB4" s="8"/>
      <c r="AC4" s="8"/>
      <c r="AD4" s="8"/>
      <c r="AE4" s="8"/>
      <c r="AF4" s="8"/>
      <c r="AG4" s="9"/>
      <c r="AH4" s="9"/>
    </row>
    <row r="5">
      <c r="A5" s="4" t="s">
        <v>29</v>
      </c>
      <c r="B5" s="5">
        <f>(16/18)</f>
        <v>0.8888888889</v>
      </c>
      <c r="C5" s="5">
        <f>12/18</f>
        <v>0.6666666667</v>
      </c>
      <c r="D5" s="5">
        <f>(15/18)</f>
        <v>0.8333333333</v>
      </c>
      <c r="E5" s="5">
        <f>11/18</f>
        <v>0.6111111111</v>
      </c>
      <c r="F5" s="5">
        <f>12/18</f>
        <v>0.6666666667</v>
      </c>
      <c r="G5" s="5">
        <f>11/18</f>
        <v>0.6111111111</v>
      </c>
      <c r="H5" s="5">
        <f>10/18</f>
        <v>0.5555555556</v>
      </c>
      <c r="I5" s="5">
        <f>11/18</f>
        <v>0.6111111111</v>
      </c>
      <c r="J5" s="5">
        <f>9/18</f>
        <v>0.5</v>
      </c>
      <c r="K5" s="5">
        <f>13/18</f>
        <v>0.7222222222</v>
      </c>
      <c r="L5" s="5">
        <f>(14/18)</f>
        <v>0.7777777778</v>
      </c>
      <c r="M5" s="5">
        <f>11/18</f>
        <v>0.6111111111</v>
      </c>
      <c r="N5" s="5">
        <f>10/18</f>
        <v>0.5555555556</v>
      </c>
      <c r="O5" s="5">
        <f>11/18</f>
        <v>0.6111111111</v>
      </c>
      <c r="P5" s="5">
        <f>(16/18)</f>
        <v>0.8888888889</v>
      </c>
      <c r="Q5" s="5">
        <f>(14/18)</f>
        <v>0.7777777778</v>
      </c>
      <c r="R5" s="5">
        <f>12/18</f>
        <v>0.6666666667</v>
      </c>
      <c r="S5" s="5">
        <f>13/18</f>
        <v>0.7222222222</v>
      </c>
      <c r="T5" s="5">
        <f>(15/18)</f>
        <v>0.8333333333</v>
      </c>
      <c r="U5" s="5">
        <f>12/18</f>
        <v>0.6666666667</v>
      </c>
      <c r="V5" s="5">
        <f t="shared" ref="V5:Y5" si="17">(14/18)</f>
        <v>0.7777777778</v>
      </c>
      <c r="W5" s="5">
        <f t="shared" si="17"/>
        <v>0.7777777778</v>
      </c>
      <c r="X5" s="5">
        <f t="shared" si="17"/>
        <v>0.7777777778</v>
      </c>
      <c r="Y5" s="5">
        <f t="shared" si="17"/>
        <v>0.7777777778</v>
      </c>
      <c r="Z5" s="5">
        <f>12/18</f>
        <v>0.6666666667</v>
      </c>
      <c r="AA5" s="5">
        <f>(14/18)</f>
        <v>0.7777777778</v>
      </c>
      <c r="AB5" s="8"/>
      <c r="AC5" s="8"/>
      <c r="AD5" s="8"/>
      <c r="AE5" s="8"/>
      <c r="AF5" s="8"/>
      <c r="AG5" s="9"/>
      <c r="AH5" s="9"/>
    </row>
    <row r="6">
      <c r="A6" s="4" t="s">
        <v>30</v>
      </c>
      <c r="B6" s="6">
        <f>15/17</f>
        <v>0.8823529412</v>
      </c>
      <c r="C6" s="6">
        <f t="shared" ref="C6:F6" si="18">16/17</f>
        <v>0.9411764706</v>
      </c>
      <c r="D6" s="10">
        <f t="shared" si="18"/>
        <v>0.9411764706</v>
      </c>
      <c r="E6" s="6">
        <f t="shared" si="18"/>
        <v>0.9411764706</v>
      </c>
      <c r="F6" s="6">
        <f t="shared" si="18"/>
        <v>0.9411764706</v>
      </c>
      <c r="G6" s="6">
        <f t="shared" ref="G6:J6" si="19">15/17</f>
        <v>0.8823529412</v>
      </c>
      <c r="H6" s="6">
        <f t="shared" si="19"/>
        <v>0.8823529412</v>
      </c>
      <c r="I6" s="6">
        <f t="shared" si="19"/>
        <v>0.8823529412</v>
      </c>
      <c r="J6" s="6">
        <f t="shared" si="19"/>
        <v>0.8823529412</v>
      </c>
      <c r="K6" s="6">
        <f>16/17</f>
        <v>0.9411764706</v>
      </c>
      <c r="L6" s="6">
        <f t="shared" ref="L6:M6" si="20">17/17</f>
        <v>1</v>
      </c>
      <c r="M6" s="6">
        <f t="shared" si="20"/>
        <v>1</v>
      </c>
      <c r="N6" s="5">
        <f t="shared" ref="N6:O6" si="21">16/17</f>
        <v>0.9411764706</v>
      </c>
      <c r="O6" s="6">
        <f t="shared" si="21"/>
        <v>0.9411764706</v>
      </c>
      <c r="P6" s="5">
        <f>17/17</f>
        <v>1</v>
      </c>
      <c r="Q6" s="6">
        <f>16/17</f>
        <v>0.9411764706</v>
      </c>
      <c r="R6" s="6">
        <f t="shared" ref="R6:S6" si="22">17/17</f>
        <v>1</v>
      </c>
      <c r="S6" s="6">
        <f t="shared" si="22"/>
        <v>1</v>
      </c>
      <c r="T6" s="6">
        <f>16/17</f>
        <v>0.9411764706</v>
      </c>
      <c r="U6" s="5">
        <f>17/17</f>
        <v>1</v>
      </c>
      <c r="V6" s="6">
        <f t="shared" ref="V6:W6" si="23">15/17</f>
        <v>0.8823529412</v>
      </c>
      <c r="W6" s="6">
        <f t="shared" si="23"/>
        <v>0.8823529412</v>
      </c>
      <c r="X6" s="6">
        <f t="shared" ref="X6:Y6" si="24">17/17</f>
        <v>1</v>
      </c>
      <c r="Y6" s="6">
        <f t="shared" si="24"/>
        <v>1</v>
      </c>
      <c r="Z6" s="6">
        <f>15/17</f>
        <v>0.8823529412</v>
      </c>
      <c r="AA6" s="6">
        <f>16/17</f>
        <v>0.9411764706</v>
      </c>
      <c r="AB6" s="8"/>
      <c r="AC6" s="8"/>
      <c r="AD6" s="8"/>
      <c r="AE6" s="8"/>
      <c r="AF6" s="8"/>
      <c r="AG6" s="9"/>
      <c r="AH6" s="9"/>
    </row>
    <row r="7">
      <c r="A7" s="4" t="s">
        <v>31</v>
      </c>
      <c r="B7" s="11">
        <f>13/15</f>
        <v>0.8666666667</v>
      </c>
      <c r="C7" s="10">
        <f>(8/15)</f>
        <v>0.5333333333</v>
      </c>
      <c r="D7" s="10">
        <f>(11/26)</f>
        <v>0.4230769231</v>
      </c>
      <c r="E7" s="10">
        <f t="shared" ref="E7:F7" si="25">12/15</f>
        <v>0.8</v>
      </c>
      <c r="F7" s="10">
        <f t="shared" si="25"/>
        <v>0.8</v>
      </c>
      <c r="G7" s="10">
        <f t="shared" ref="G7:K7" si="26">14/15</f>
        <v>0.9333333333</v>
      </c>
      <c r="H7" s="10">
        <f t="shared" si="26"/>
        <v>0.9333333333</v>
      </c>
      <c r="I7" s="10">
        <f t="shared" si="26"/>
        <v>0.9333333333</v>
      </c>
      <c r="J7" s="11">
        <f t="shared" si="26"/>
        <v>0.9333333333</v>
      </c>
      <c r="K7" s="10">
        <f t="shared" si="26"/>
        <v>0.9333333333</v>
      </c>
      <c r="L7" s="10">
        <f t="shared" ref="L7:N7" si="27">13/15</f>
        <v>0.8666666667</v>
      </c>
      <c r="M7" s="10">
        <f t="shared" si="27"/>
        <v>0.8666666667</v>
      </c>
      <c r="N7" s="12">
        <f t="shared" si="27"/>
        <v>0.8666666667</v>
      </c>
      <c r="O7" s="10">
        <f>14/15</f>
        <v>0.9333333333</v>
      </c>
      <c r="P7" s="11">
        <f>15/15</f>
        <v>1</v>
      </c>
      <c r="Q7" s="12">
        <f t="shared" ref="Q7:S7" si="28">13/15</f>
        <v>0.8666666667</v>
      </c>
      <c r="R7" s="12">
        <f t="shared" si="28"/>
        <v>0.8666666667</v>
      </c>
      <c r="S7" s="12">
        <f t="shared" si="28"/>
        <v>0.8666666667</v>
      </c>
      <c r="T7" s="12">
        <f>(10/15)</f>
        <v>0.6666666667</v>
      </c>
      <c r="U7" s="10">
        <f>12/15</f>
        <v>0.8</v>
      </c>
      <c r="V7" s="11">
        <f>13/15</f>
        <v>0.8666666667</v>
      </c>
      <c r="W7" s="12">
        <f>15/15</f>
        <v>1</v>
      </c>
      <c r="X7" s="12">
        <f>14/15</f>
        <v>0.9333333333</v>
      </c>
      <c r="Y7" s="12">
        <f t="shared" ref="Y7:Z7" si="29">15/15</f>
        <v>1</v>
      </c>
      <c r="Z7" s="12">
        <f t="shared" si="29"/>
        <v>1</v>
      </c>
      <c r="AA7" s="12">
        <f>13/15</f>
        <v>0.8666666667</v>
      </c>
      <c r="AB7" s="8"/>
      <c r="AC7" s="8"/>
      <c r="AD7" s="8"/>
      <c r="AE7" s="8"/>
      <c r="AF7" s="8"/>
      <c r="AG7" s="9"/>
      <c r="AH7" s="9"/>
    </row>
    <row r="8">
      <c r="A8" s="4" t="s">
        <v>32</v>
      </c>
      <c r="B8" s="6">
        <f>18/21</f>
        <v>0.8571428571</v>
      </c>
      <c r="C8" s="6">
        <f>16/21</f>
        <v>0.7619047619</v>
      </c>
      <c r="D8" s="6">
        <f t="shared" ref="D8:E8" si="30">15/21</f>
        <v>0.7142857143</v>
      </c>
      <c r="E8" s="6">
        <f t="shared" si="30"/>
        <v>0.7142857143</v>
      </c>
      <c r="F8" s="6">
        <f t="shared" ref="F8:G8" si="31">16/21</f>
        <v>0.7619047619</v>
      </c>
      <c r="G8" s="6">
        <f t="shared" si="31"/>
        <v>0.7619047619</v>
      </c>
      <c r="H8" s="6">
        <f>15/21</f>
        <v>0.7142857143</v>
      </c>
      <c r="I8" s="6">
        <f>14/21</f>
        <v>0.6666666667</v>
      </c>
      <c r="J8" s="6">
        <f>15/21</f>
        <v>0.7142857143</v>
      </c>
      <c r="K8" s="6">
        <f t="shared" ref="K8:K9" si="34">17/21</f>
        <v>0.8095238095</v>
      </c>
      <c r="L8" s="6">
        <f>16/21</f>
        <v>0.7619047619</v>
      </c>
      <c r="M8" s="6">
        <f>14/21</f>
        <v>0.6666666667</v>
      </c>
      <c r="N8" s="6">
        <f>16/21</f>
        <v>0.7619047619</v>
      </c>
      <c r="O8" s="6">
        <f t="shared" ref="O8:O9" si="35">15/21</f>
        <v>0.7142857143</v>
      </c>
      <c r="P8" s="6">
        <f>18/21</f>
        <v>0.8571428571</v>
      </c>
      <c r="Q8" s="6">
        <f>16/21</f>
        <v>0.7619047619</v>
      </c>
      <c r="R8" s="6">
        <f>12/21</f>
        <v>0.5714285714</v>
      </c>
      <c r="S8" s="6">
        <f>15/21</f>
        <v>0.7142857143</v>
      </c>
      <c r="T8" s="6">
        <f>16/21</f>
        <v>0.7619047619</v>
      </c>
      <c r="U8" s="6">
        <f t="shared" ref="U8:U9" si="37">15/21</f>
        <v>0.7142857143</v>
      </c>
      <c r="V8" s="6">
        <f t="shared" ref="V8:V9" si="38">18/21</f>
        <v>0.8571428571</v>
      </c>
      <c r="W8" s="6">
        <f>13/21</f>
        <v>0.619047619</v>
      </c>
      <c r="X8" s="6">
        <f>15/21</f>
        <v>0.7142857143</v>
      </c>
      <c r="Y8" s="6">
        <f>17/21</f>
        <v>0.8095238095</v>
      </c>
      <c r="Z8" s="6">
        <f>13/21</f>
        <v>0.619047619</v>
      </c>
      <c r="AA8" s="6">
        <f>17/21</f>
        <v>0.8095238095</v>
      </c>
      <c r="AB8" s="8"/>
      <c r="AC8" s="8"/>
      <c r="AD8" s="8"/>
      <c r="AE8" s="8"/>
      <c r="AF8" s="8"/>
      <c r="AG8" s="9"/>
      <c r="AH8" s="9"/>
    </row>
    <row r="9">
      <c r="A9" s="4" t="s">
        <v>33</v>
      </c>
      <c r="B9" s="6">
        <f>20/21</f>
        <v>0.9523809524</v>
      </c>
      <c r="C9" s="6">
        <f>19/21</f>
        <v>0.9047619048</v>
      </c>
      <c r="D9" s="6">
        <f>17/21</f>
        <v>0.8095238095</v>
      </c>
      <c r="E9" s="6">
        <f t="shared" ref="E9:F9" si="32">18/21</f>
        <v>0.8571428571</v>
      </c>
      <c r="F9" s="6">
        <f t="shared" si="32"/>
        <v>0.8571428571</v>
      </c>
      <c r="G9" s="6">
        <f>17/21</f>
        <v>0.8095238095</v>
      </c>
      <c r="H9" s="6">
        <f t="shared" ref="H9:I9" si="33">14/21</f>
        <v>0.6666666667</v>
      </c>
      <c r="I9" s="6">
        <f t="shared" si="33"/>
        <v>0.6666666667</v>
      </c>
      <c r="J9" s="6">
        <f>19/21</f>
        <v>0.9047619048</v>
      </c>
      <c r="K9" s="6">
        <f t="shared" si="34"/>
        <v>0.8095238095</v>
      </c>
      <c r="L9" s="6">
        <f>18/21</f>
        <v>0.8571428571</v>
      </c>
      <c r="M9" s="6">
        <f>16/21</f>
        <v>0.7619047619</v>
      </c>
      <c r="N9" s="6">
        <f>18/21</f>
        <v>0.8571428571</v>
      </c>
      <c r="O9" s="6">
        <f t="shared" si="35"/>
        <v>0.7142857143</v>
      </c>
      <c r="P9" s="6">
        <f>21/21</f>
        <v>1</v>
      </c>
      <c r="Q9" s="6">
        <f>17/21</f>
        <v>0.8095238095</v>
      </c>
      <c r="R9" s="6">
        <f t="shared" ref="R9:S9" si="36">14/21</f>
        <v>0.6666666667</v>
      </c>
      <c r="S9" s="6">
        <f t="shared" si="36"/>
        <v>0.6666666667</v>
      </c>
      <c r="T9" s="6">
        <f>19/21</f>
        <v>0.9047619048</v>
      </c>
      <c r="U9" s="6">
        <f t="shared" si="37"/>
        <v>0.7142857143</v>
      </c>
      <c r="V9" s="6">
        <f t="shared" si="38"/>
        <v>0.8571428571</v>
      </c>
      <c r="W9" s="6">
        <f>16/21</f>
        <v>0.7619047619</v>
      </c>
      <c r="X9" s="6">
        <f>17/21</f>
        <v>0.8095238095</v>
      </c>
      <c r="Y9" s="6">
        <f>19/21</f>
        <v>0.9047619048</v>
      </c>
      <c r="Z9" s="6">
        <f>15/21</f>
        <v>0.7142857143</v>
      </c>
      <c r="AA9" s="6">
        <f>18/21</f>
        <v>0.8571428571</v>
      </c>
      <c r="AB9" s="8"/>
      <c r="AC9" s="8"/>
      <c r="AD9" s="8"/>
      <c r="AE9" s="8"/>
      <c r="AF9" s="8"/>
      <c r="AG9" s="9"/>
      <c r="AH9" s="9"/>
    </row>
    <row r="10">
      <c r="A10" s="13" t="s">
        <v>34</v>
      </c>
      <c r="B10" s="14">
        <f t="shared" ref="B10:D10" si="39">AVERAGE(B2:B9)</f>
        <v>0.8714052288</v>
      </c>
      <c r="C10" s="14">
        <f t="shared" si="39"/>
        <v>0.799789916</v>
      </c>
      <c r="D10" s="14">
        <f t="shared" si="39"/>
        <v>0.7584284996</v>
      </c>
      <c r="E10" s="14">
        <f>AVERAGE(E1:E9)</f>
        <v>0.7831232493</v>
      </c>
      <c r="F10" s="14">
        <f>AVERAGE(F3:F9)</f>
        <v>0.7990796319</v>
      </c>
      <c r="G10" s="14">
        <f t="shared" ref="G10:J10" si="40">AVERAGE(G2:G9)</f>
        <v>0.8013655462</v>
      </c>
      <c r="H10" s="14">
        <f t="shared" si="40"/>
        <v>0.7208099907</v>
      </c>
      <c r="I10" s="14">
        <f t="shared" si="40"/>
        <v>0.7473972923</v>
      </c>
      <c r="J10" s="14">
        <f t="shared" si="40"/>
        <v>0.7692226891</v>
      </c>
      <c r="K10" s="14">
        <f>AVERAGE(K1:K9)</f>
        <v>0.8146708683</v>
      </c>
      <c r="L10" s="14">
        <f t="shared" ref="L10:M10" si="41">AVERAGE(L2:L9)</f>
        <v>0.8345238095</v>
      </c>
      <c r="M10" s="14">
        <f t="shared" si="41"/>
        <v>0.7746031746</v>
      </c>
      <c r="N10" s="14">
        <f>AVERAGE(N1:N9)</f>
        <v>0.7737978525</v>
      </c>
      <c r="O10" s="14">
        <f t="shared" ref="O10:Q10" si="42">AVERAGE(O2:O9)</f>
        <v>0.7666549953</v>
      </c>
      <c r="P10" s="14">
        <f t="shared" si="42"/>
        <v>0.9176587302</v>
      </c>
      <c r="Q10" s="14">
        <f t="shared" si="42"/>
        <v>0.814274043</v>
      </c>
      <c r="R10" s="14">
        <f>AVERAGE(R1:R9)</f>
        <v>0.7577380952</v>
      </c>
      <c r="S10" s="14">
        <f t="shared" ref="S10:X10" si="43">AVERAGE(S2:S9)</f>
        <v>0.814484127</v>
      </c>
      <c r="T10" s="14">
        <f t="shared" si="43"/>
        <v>0.8073295985</v>
      </c>
      <c r="U10" s="14">
        <f t="shared" si="43"/>
        <v>0.7898809524</v>
      </c>
      <c r="V10" s="14">
        <f t="shared" si="43"/>
        <v>0.7902544351</v>
      </c>
      <c r="W10" s="14">
        <f t="shared" si="43"/>
        <v>0.7997782446</v>
      </c>
      <c r="X10" s="14">
        <f t="shared" si="43"/>
        <v>0.8323412698</v>
      </c>
      <c r="Y10" s="14">
        <f>AVERAGE(Y1:Y9)</f>
        <v>0.9115079365</v>
      </c>
      <c r="Z10" s="14">
        <f t="shared" ref="Z10:AA10" si="44">AVERAGE(Z2:Z9)</f>
        <v>0.7640639589</v>
      </c>
      <c r="AA10" s="14">
        <f t="shared" si="44"/>
        <v>0.8559407096</v>
      </c>
      <c r="AB10" s="6"/>
      <c r="AC10" s="6"/>
      <c r="AD10" s="8"/>
      <c r="AE10" s="8"/>
      <c r="AF10" s="8"/>
      <c r="AG10" s="9"/>
      <c r="AH10" s="9"/>
    </row>
    <row r="11">
      <c r="A11" s="4"/>
      <c r="B11" s="5">
        <f>AVERAGE(B10:AA10)</f>
        <v>0.8026971094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/>
      <c r="AC11" s="15"/>
      <c r="AD11" s="7"/>
      <c r="AE11" s="7"/>
      <c r="AF11" s="7"/>
    </row>
    <row r="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7"/>
      <c r="AE12" s="7"/>
      <c r="AF12" s="7"/>
    </row>
    <row r="1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7"/>
      <c r="AE13" s="7"/>
      <c r="AF13" s="7"/>
    </row>
    <row r="1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7"/>
      <c r="AE14" s="7"/>
      <c r="AF14" s="7"/>
    </row>
    <row r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/>
      <c r="AC16" s="16"/>
      <c r="AD16" s="16"/>
    </row>
    <row r="17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/>
      <c r="AC17" s="16"/>
      <c r="AD17" s="16"/>
    </row>
    <row r="18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32">
      <c r="A32" s="17" t="s">
        <v>35</v>
      </c>
    </row>
    <row r="39">
      <c r="A39" s="1" t="s">
        <v>36</v>
      </c>
      <c r="B39" s="18" t="s">
        <v>37</v>
      </c>
      <c r="E39" s="1" t="s">
        <v>36</v>
      </c>
      <c r="F39" s="17" t="s">
        <v>38</v>
      </c>
    </row>
    <row r="40">
      <c r="A40" s="4" t="s">
        <v>26</v>
      </c>
      <c r="B40" s="19">
        <v>0.53</v>
      </c>
      <c r="E40" s="4" t="s">
        <v>26</v>
      </c>
      <c r="F40" s="20">
        <v>0.77</v>
      </c>
    </row>
    <row r="41">
      <c r="A41" s="4" t="s">
        <v>27</v>
      </c>
      <c r="B41" s="19">
        <v>0.6</v>
      </c>
      <c r="E41" s="4" t="s">
        <v>27</v>
      </c>
      <c r="F41" s="20">
        <v>0.7</v>
      </c>
    </row>
    <row r="42">
      <c r="A42" s="4" t="s">
        <v>28</v>
      </c>
      <c r="B42" s="19">
        <v>0.67</v>
      </c>
      <c r="E42" s="4" t="s">
        <v>28</v>
      </c>
      <c r="F42" s="20">
        <v>0.88</v>
      </c>
    </row>
    <row r="43">
      <c r="A43" s="4" t="s">
        <v>29</v>
      </c>
      <c r="B43" s="19">
        <v>0.49</v>
      </c>
      <c r="E43" s="4" t="s">
        <v>29</v>
      </c>
      <c r="F43" s="20">
        <v>0.71</v>
      </c>
    </row>
    <row r="44">
      <c r="A44" s="4" t="s">
        <v>30</v>
      </c>
      <c r="B44" s="19">
        <v>0.75</v>
      </c>
      <c r="E44" s="4" t="s">
        <v>30</v>
      </c>
      <c r="F44" s="20">
        <v>0.94</v>
      </c>
    </row>
    <row r="45">
      <c r="A45" s="4" t="s">
        <v>31</v>
      </c>
      <c r="B45" s="19">
        <v>0.34</v>
      </c>
      <c r="E45" s="4" t="s">
        <v>31</v>
      </c>
      <c r="F45" s="20">
        <v>0.88</v>
      </c>
    </row>
    <row r="46">
      <c r="A46" s="4" t="s">
        <v>32</v>
      </c>
      <c r="B46" s="19">
        <v>0.62</v>
      </c>
      <c r="E46" s="4" t="s">
        <v>32</v>
      </c>
      <c r="F46" s="20">
        <v>0.73</v>
      </c>
    </row>
    <row r="47">
      <c r="A47" s="4" t="s">
        <v>33</v>
      </c>
      <c r="B47" s="19">
        <v>0.42</v>
      </c>
      <c r="E47" s="4" t="s">
        <v>33</v>
      </c>
      <c r="F47" s="20">
        <v>0.8</v>
      </c>
    </row>
    <row r="48">
      <c r="A48" s="13" t="s">
        <v>34</v>
      </c>
      <c r="B48" s="21">
        <f>AVERAGE(B40:B47)</f>
        <v>0.5525</v>
      </c>
      <c r="E48" s="13" t="s">
        <v>34</v>
      </c>
      <c r="F48" s="22">
        <f>AVERAGE(F40:F47)</f>
        <v>0.80125</v>
      </c>
    </row>
  </sheetData>
  <mergeCells count="1">
    <mergeCell ref="A32:L38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7" width="9.5"/>
    <col customWidth="1" min="28" max="51" width="2.63"/>
  </cols>
  <sheetData>
    <row r="1">
      <c r="A1" s="23" t="s">
        <v>36</v>
      </c>
      <c r="B1" s="24" t="s">
        <v>39</v>
      </c>
      <c r="C1" s="24" t="s">
        <v>40</v>
      </c>
      <c r="D1" s="24" t="s">
        <v>41</v>
      </c>
      <c r="E1" s="24" t="s">
        <v>42</v>
      </c>
      <c r="F1" s="24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60</v>
      </c>
      <c r="X1" s="3" t="s">
        <v>61</v>
      </c>
      <c r="Y1" s="3" t="s">
        <v>62</v>
      </c>
      <c r="Z1" s="3" t="s">
        <v>63</v>
      </c>
      <c r="AA1" s="3" t="s">
        <v>64</v>
      </c>
      <c r="AB1" s="25"/>
      <c r="AC1" s="25"/>
      <c r="AD1" s="25"/>
      <c r="AE1" s="25"/>
    </row>
    <row r="2">
      <c r="A2" s="4" t="s">
        <v>26</v>
      </c>
      <c r="B2" s="6">
        <f>9/14</f>
        <v>0.6428571429</v>
      </c>
      <c r="C2" s="6">
        <f>8/14</f>
        <v>0.5714285714</v>
      </c>
      <c r="D2" s="6">
        <f>11/14</f>
        <v>0.7857142857</v>
      </c>
      <c r="E2" s="6">
        <f t="shared" ref="E2:F2" si="1">10/14</f>
        <v>0.7142857143</v>
      </c>
      <c r="F2" s="6">
        <f t="shared" si="1"/>
        <v>0.7142857143</v>
      </c>
      <c r="G2" s="6">
        <f t="shared" ref="G2:H2" si="2">8/14</f>
        <v>0.5714285714</v>
      </c>
      <c r="H2" s="6">
        <f t="shared" si="2"/>
        <v>0.5714285714</v>
      </c>
      <c r="I2" s="6">
        <f>7/14</f>
        <v>0.5</v>
      </c>
      <c r="J2" s="6">
        <f>11/14</f>
        <v>0.7857142857</v>
      </c>
      <c r="K2" s="6">
        <f>8/14</f>
        <v>0.5714285714</v>
      </c>
      <c r="L2" s="6">
        <f>12/14</f>
        <v>0.8571428571</v>
      </c>
      <c r="M2" s="6">
        <f t="shared" ref="M2:N2" si="3">9/14</f>
        <v>0.6428571429</v>
      </c>
      <c r="N2" s="6">
        <f t="shared" si="3"/>
        <v>0.6428571429</v>
      </c>
      <c r="O2" s="6">
        <f>8/14</f>
        <v>0.5714285714</v>
      </c>
      <c r="P2" s="12">
        <f>13/14</f>
        <v>0.9285714286</v>
      </c>
      <c r="Q2" s="6">
        <f>9/14</f>
        <v>0.6428571429</v>
      </c>
      <c r="R2" s="6">
        <f>8/14</f>
        <v>0.5714285714</v>
      </c>
      <c r="S2" s="6">
        <f>9/14</f>
        <v>0.6428571429</v>
      </c>
      <c r="T2" s="6">
        <f>13/14</f>
        <v>0.9285714286</v>
      </c>
      <c r="U2" s="6">
        <f>10/14</f>
        <v>0.7142857143</v>
      </c>
      <c r="V2" s="6">
        <f>9/14</f>
        <v>0.6428571429</v>
      </c>
      <c r="W2" s="6">
        <f>10/14</f>
        <v>0.7142857143</v>
      </c>
      <c r="X2" s="6">
        <f>12/14</f>
        <v>0.8571428571</v>
      </c>
      <c r="Y2" s="6">
        <f>14/14</f>
        <v>1</v>
      </c>
      <c r="Z2" s="6">
        <f>9/14</f>
        <v>0.6428571429</v>
      </c>
      <c r="AA2" s="6">
        <f>13/14</f>
        <v>0.9285714286</v>
      </c>
    </row>
    <row r="3">
      <c r="A3" s="4" t="s">
        <v>27</v>
      </c>
      <c r="B3" s="6">
        <f>(9/15)</f>
        <v>0.6</v>
      </c>
      <c r="C3" s="6">
        <f>(8/15)</f>
        <v>0.5333333333</v>
      </c>
      <c r="D3" s="6">
        <f>(9/15)</f>
        <v>0.6</v>
      </c>
      <c r="E3" s="6">
        <f>(7/15)</f>
        <v>0.4666666667</v>
      </c>
      <c r="F3" s="6">
        <f>(11/15)</f>
        <v>0.7333333333</v>
      </c>
      <c r="G3" s="6">
        <f>(8/15)</f>
        <v>0.5333333333</v>
      </c>
      <c r="H3" s="6">
        <f>(6/15)</f>
        <v>0.4</v>
      </c>
      <c r="I3" s="6">
        <f>(8/15)</f>
        <v>0.5333333333</v>
      </c>
      <c r="J3" s="6">
        <f>(7/15)</f>
        <v>0.4666666667</v>
      </c>
      <c r="K3" s="6">
        <f>(9/15)</f>
        <v>0.6</v>
      </c>
      <c r="L3" s="6">
        <f>10/15</f>
        <v>0.6666666667</v>
      </c>
      <c r="M3" s="6">
        <f>(7/15)</f>
        <v>0.4666666667</v>
      </c>
      <c r="N3" s="6">
        <f>(8/15)</f>
        <v>0.5333333333</v>
      </c>
      <c r="O3" s="6">
        <f>(7/15)</f>
        <v>0.4666666667</v>
      </c>
      <c r="P3" s="6">
        <f>(11/15)</f>
        <v>0.7333333333</v>
      </c>
      <c r="Q3" s="6">
        <f>(6/15)</f>
        <v>0.4</v>
      </c>
      <c r="R3" s="6">
        <f>(4/15)</f>
        <v>0.2666666667</v>
      </c>
      <c r="S3" s="6">
        <f t="shared" ref="S3:T3" si="4">(8/15)</f>
        <v>0.5333333333</v>
      </c>
      <c r="T3" s="6">
        <f t="shared" si="4"/>
        <v>0.5333333333</v>
      </c>
      <c r="U3" s="6">
        <f>10/15</f>
        <v>0.6666666667</v>
      </c>
      <c r="V3" s="6">
        <f t="shared" ref="V3:W3" si="5">(7/15)</f>
        <v>0.4666666667</v>
      </c>
      <c r="W3" s="6">
        <f t="shared" si="5"/>
        <v>0.4666666667</v>
      </c>
      <c r="X3" s="6">
        <f>(11/15)</f>
        <v>0.7333333333</v>
      </c>
      <c r="Y3" s="6">
        <f>(13/15)</f>
        <v>0.8666666667</v>
      </c>
      <c r="Z3" s="6">
        <f>10/15</f>
        <v>0.6666666667</v>
      </c>
      <c r="AA3" s="6">
        <f>(9/15)</f>
        <v>0.6</v>
      </c>
    </row>
    <row r="4">
      <c r="A4" s="4" t="s">
        <v>28</v>
      </c>
      <c r="B4" s="5">
        <f>(16/18)</f>
        <v>0.8888888889</v>
      </c>
      <c r="C4" s="6">
        <f>(15/18)</f>
        <v>0.8333333333</v>
      </c>
      <c r="D4" s="6">
        <f>(17/18)</f>
        <v>0.9444444444</v>
      </c>
      <c r="E4" s="6">
        <f>(13/18)</f>
        <v>0.7222222222</v>
      </c>
      <c r="F4" s="6">
        <f>(16/18)</f>
        <v>0.8888888889</v>
      </c>
      <c r="G4" s="6">
        <f>(14/18)</f>
        <v>0.7777777778</v>
      </c>
      <c r="H4" s="6">
        <f>(13/18)</f>
        <v>0.7222222222</v>
      </c>
      <c r="I4" s="6">
        <f t="shared" ref="I4:K4" si="6">(16/18)</f>
        <v>0.8888888889</v>
      </c>
      <c r="J4" s="6">
        <f t="shared" si="6"/>
        <v>0.8888888889</v>
      </c>
      <c r="K4" s="5">
        <f t="shared" si="6"/>
        <v>0.8888888889</v>
      </c>
      <c r="L4" s="5">
        <f>(15/15)</f>
        <v>1</v>
      </c>
      <c r="M4" s="6">
        <f t="shared" ref="M4:O4" si="7">(14/18)</f>
        <v>0.7777777778</v>
      </c>
      <c r="N4" s="6">
        <f t="shared" si="7"/>
        <v>0.7777777778</v>
      </c>
      <c r="O4" s="6">
        <f t="shared" si="7"/>
        <v>0.7777777778</v>
      </c>
      <c r="P4" s="6">
        <f>(18/18)</f>
        <v>1</v>
      </c>
      <c r="Q4" s="6">
        <f>(16/18)</f>
        <v>0.8888888889</v>
      </c>
      <c r="R4" s="6">
        <f t="shared" ref="R4:S4" si="8">(15/18)</f>
        <v>0.8333333333</v>
      </c>
      <c r="S4" s="6">
        <f t="shared" si="8"/>
        <v>0.8333333333</v>
      </c>
      <c r="T4" s="6">
        <f>(16/18)</f>
        <v>0.8888888889</v>
      </c>
      <c r="U4" s="6">
        <f>(15/18)</f>
        <v>0.8333333333</v>
      </c>
      <c r="V4" s="6">
        <f>(14/18)</f>
        <v>0.7777777778</v>
      </c>
      <c r="W4" s="6">
        <f>(16/18)</f>
        <v>0.8888888889</v>
      </c>
      <c r="X4" s="6">
        <f>(15/18)</f>
        <v>0.8333333333</v>
      </c>
      <c r="Y4" s="6">
        <f>(18/18)</f>
        <v>1</v>
      </c>
      <c r="Z4" s="6">
        <f>(15/18)</f>
        <v>0.8333333333</v>
      </c>
      <c r="AA4" s="5">
        <f>(16/18)</f>
        <v>0.8888888889</v>
      </c>
    </row>
    <row r="5">
      <c r="A5" s="4" t="s">
        <v>29</v>
      </c>
      <c r="B5" s="5">
        <f>11/18</f>
        <v>0.6111111111</v>
      </c>
      <c r="C5" s="5">
        <f>10/18</f>
        <v>0.5555555556</v>
      </c>
      <c r="D5" s="5">
        <f>(13/18)</f>
        <v>0.7222222222</v>
      </c>
      <c r="E5" s="5">
        <f>9/18</f>
        <v>0.5</v>
      </c>
      <c r="F5" s="5">
        <f>(13/18)</f>
        <v>0.7222222222</v>
      </c>
      <c r="G5" s="5">
        <f t="shared" ref="G5:H5" si="9">9/18</f>
        <v>0.5</v>
      </c>
      <c r="H5" s="5">
        <f t="shared" si="9"/>
        <v>0.5</v>
      </c>
      <c r="I5" s="5">
        <f t="shared" ref="I5:J5" si="10">10/18</f>
        <v>0.5555555556</v>
      </c>
      <c r="J5" s="5">
        <f t="shared" si="10"/>
        <v>0.5555555556</v>
      </c>
      <c r="K5" s="5">
        <f>9/18</f>
        <v>0.5</v>
      </c>
      <c r="L5" s="5">
        <f>12/18</f>
        <v>0.6666666667</v>
      </c>
      <c r="M5" s="5">
        <f t="shared" ref="M5:N5" si="11">9/18</f>
        <v>0.5</v>
      </c>
      <c r="N5" s="5">
        <f t="shared" si="11"/>
        <v>0.5</v>
      </c>
      <c r="O5" s="5">
        <f>12/18</f>
        <v>0.6666666667</v>
      </c>
      <c r="P5" s="5">
        <f>11/18</f>
        <v>0.6111111111</v>
      </c>
      <c r="Q5" s="5">
        <f>8/18</f>
        <v>0.4444444444</v>
      </c>
      <c r="R5" s="5">
        <f t="shared" ref="R5:S5" si="12">9/18</f>
        <v>0.5</v>
      </c>
      <c r="S5" s="5">
        <f t="shared" si="12"/>
        <v>0.5</v>
      </c>
      <c r="T5" s="5">
        <f>12/18</f>
        <v>0.6666666667</v>
      </c>
      <c r="U5" s="5">
        <f>8/18</f>
        <v>0.4444444444</v>
      </c>
      <c r="V5" s="5">
        <f>5/18</f>
        <v>0.2777777778</v>
      </c>
      <c r="W5" s="5">
        <f t="shared" ref="W5:X5" si="13">11/18</f>
        <v>0.6111111111</v>
      </c>
      <c r="X5" s="5">
        <f t="shared" si="13"/>
        <v>0.6111111111</v>
      </c>
      <c r="Y5" s="5">
        <f>(15/18)</f>
        <v>0.8333333333</v>
      </c>
      <c r="Z5" s="5">
        <f>12/18</f>
        <v>0.6666666667</v>
      </c>
      <c r="AA5" s="5">
        <f>(13/18)</f>
        <v>0.7222222222</v>
      </c>
    </row>
    <row r="6">
      <c r="A6" s="4" t="s">
        <v>30</v>
      </c>
      <c r="B6" s="6">
        <f t="shared" ref="B6:C6" si="14">14/17</f>
        <v>0.8235294118</v>
      </c>
      <c r="C6" s="6">
        <f t="shared" si="14"/>
        <v>0.8235294118</v>
      </c>
      <c r="D6" s="6">
        <f>16/17</f>
        <v>0.9411764706</v>
      </c>
      <c r="E6" s="6">
        <f>14/17</f>
        <v>0.8235294118</v>
      </c>
      <c r="F6" s="6">
        <f t="shared" ref="F6:H6" si="15">15/17</f>
        <v>0.8823529412</v>
      </c>
      <c r="G6" s="6">
        <f t="shared" si="15"/>
        <v>0.8823529412</v>
      </c>
      <c r="H6" s="6">
        <f t="shared" si="15"/>
        <v>0.8823529412</v>
      </c>
      <c r="I6" s="6">
        <f>14/17</f>
        <v>0.8235294118</v>
      </c>
      <c r="J6" s="6">
        <f>16/17</f>
        <v>0.9411764706</v>
      </c>
      <c r="K6" s="6">
        <f>15/17</f>
        <v>0.8823529412</v>
      </c>
      <c r="L6" s="6">
        <f>17/17</f>
        <v>1</v>
      </c>
      <c r="M6" s="6">
        <f>16/17</f>
        <v>0.9411764706</v>
      </c>
      <c r="N6" s="6">
        <f>15/17</f>
        <v>0.8823529412</v>
      </c>
      <c r="O6" s="6">
        <f>14/17</f>
        <v>0.8235294118</v>
      </c>
      <c r="P6" s="6">
        <f>17/17</f>
        <v>1</v>
      </c>
      <c r="Q6" s="6">
        <f>16/17</f>
        <v>0.9411764706</v>
      </c>
      <c r="R6" s="6">
        <f>12/17</f>
        <v>0.7058823529</v>
      </c>
      <c r="S6" s="6">
        <f>14/17</f>
        <v>0.8235294118</v>
      </c>
      <c r="T6" s="6">
        <f>16/17</f>
        <v>0.9411764706</v>
      </c>
      <c r="U6" s="6">
        <f t="shared" ref="U6:W6" si="16">15/17</f>
        <v>0.8823529412</v>
      </c>
      <c r="V6" s="6">
        <f t="shared" si="16"/>
        <v>0.8823529412</v>
      </c>
      <c r="W6" s="6">
        <f t="shared" si="16"/>
        <v>0.8823529412</v>
      </c>
      <c r="X6" s="6">
        <f t="shared" ref="X6:Y6" si="17">17/17</f>
        <v>1</v>
      </c>
      <c r="Y6" s="6">
        <f t="shared" si="17"/>
        <v>1</v>
      </c>
      <c r="Z6" s="6">
        <f>15/17</f>
        <v>0.8823529412</v>
      </c>
      <c r="AA6" s="6">
        <f>16/17</f>
        <v>0.9411764706</v>
      </c>
    </row>
    <row r="7">
      <c r="A7" s="4" t="s">
        <v>31</v>
      </c>
      <c r="B7" s="5">
        <f>(15/15)</f>
        <v>1</v>
      </c>
      <c r="C7" s="5">
        <f>(12/15)</f>
        <v>0.8</v>
      </c>
      <c r="D7" s="5">
        <f>(11/15)</f>
        <v>0.7333333333</v>
      </c>
      <c r="E7" s="5">
        <f>10/15</f>
        <v>0.6666666667</v>
      </c>
      <c r="F7" s="5">
        <f>(12/15)</f>
        <v>0.8</v>
      </c>
      <c r="G7" s="5">
        <f>14/15</f>
        <v>0.9333333333</v>
      </c>
      <c r="H7" s="5">
        <f t="shared" ref="H7:I7" si="18">(13/15)</f>
        <v>0.8666666667</v>
      </c>
      <c r="I7" s="5">
        <f t="shared" si="18"/>
        <v>0.8666666667</v>
      </c>
      <c r="J7" s="26">
        <f>14/15</f>
        <v>0.9333333333</v>
      </c>
      <c r="K7" s="5">
        <f>(13/15)</f>
        <v>0.8666666667</v>
      </c>
      <c r="L7" s="5">
        <f>14/15</f>
        <v>0.9333333333</v>
      </c>
      <c r="M7" s="5">
        <f t="shared" ref="M7:N7" si="19">(12/15)</f>
        <v>0.8</v>
      </c>
      <c r="N7" s="5">
        <f t="shared" si="19"/>
        <v>0.8</v>
      </c>
      <c r="O7" s="5">
        <f t="shared" ref="O7:P7" si="20">(13/15)</f>
        <v>0.8666666667</v>
      </c>
      <c r="P7" s="5">
        <f t="shared" si="20"/>
        <v>0.8666666667</v>
      </c>
      <c r="Q7" s="5">
        <f>(12/15)</f>
        <v>0.8</v>
      </c>
      <c r="R7" s="5">
        <f>10/15</f>
        <v>0.6666666667</v>
      </c>
      <c r="S7" s="5">
        <f>(12/15)</f>
        <v>0.8</v>
      </c>
      <c r="T7" s="26">
        <f>10/15</f>
        <v>0.6666666667</v>
      </c>
      <c r="U7" s="5">
        <f>(12/15)</f>
        <v>0.8</v>
      </c>
      <c r="V7" s="5">
        <f>(13/15)</f>
        <v>0.8666666667</v>
      </c>
      <c r="W7" s="5">
        <f>14/15</f>
        <v>0.9333333333</v>
      </c>
      <c r="X7" s="5">
        <f>(12/15)</f>
        <v>0.8</v>
      </c>
      <c r="Y7" s="5">
        <f t="shared" ref="Y7:Z7" si="21">(13/15)</f>
        <v>0.8666666667</v>
      </c>
      <c r="Z7" s="27">
        <f t="shared" si="21"/>
        <v>0.8666666667</v>
      </c>
      <c r="AA7" s="5">
        <f>(12/15)</f>
        <v>0.8</v>
      </c>
    </row>
    <row r="8">
      <c r="A8" s="4" t="s">
        <v>32</v>
      </c>
      <c r="B8" s="28">
        <f>15/21</f>
        <v>0.7142857143</v>
      </c>
      <c r="C8" s="28">
        <f>13/21</f>
        <v>0.619047619</v>
      </c>
      <c r="D8" s="28">
        <f>14/21</f>
        <v>0.6666666667</v>
      </c>
      <c r="E8" s="28">
        <f>13/21</f>
        <v>0.619047619</v>
      </c>
      <c r="F8" s="28">
        <f>17/21</f>
        <v>0.8095238095</v>
      </c>
      <c r="G8" s="28">
        <f>15/21</f>
        <v>0.7142857143</v>
      </c>
      <c r="H8" s="28">
        <f>11/21</f>
        <v>0.5238095238</v>
      </c>
      <c r="I8" s="28">
        <f t="shared" ref="I8:J8" si="22">14/21</f>
        <v>0.6666666667</v>
      </c>
      <c r="J8" s="28">
        <f t="shared" si="22"/>
        <v>0.6666666667</v>
      </c>
      <c r="K8" s="28">
        <f>16/21</f>
        <v>0.7619047619</v>
      </c>
      <c r="L8" s="28">
        <f>17/21</f>
        <v>0.8095238095</v>
      </c>
      <c r="M8" s="28">
        <f>14/21</f>
        <v>0.6666666667</v>
      </c>
      <c r="N8" s="28">
        <f t="shared" ref="N8:O8" si="23">16/21</f>
        <v>0.7619047619</v>
      </c>
      <c r="O8" s="28">
        <f t="shared" si="23"/>
        <v>0.7619047619</v>
      </c>
      <c r="P8" s="28">
        <f>18/21</f>
        <v>0.8571428571</v>
      </c>
      <c r="Q8" s="28">
        <f>12/21</f>
        <v>0.5714285714</v>
      </c>
      <c r="R8" s="28">
        <f t="shared" ref="R8:R9" si="27">10/21</f>
        <v>0.4761904762</v>
      </c>
      <c r="S8" s="28">
        <f t="shared" ref="S8:T8" si="24">15/21</f>
        <v>0.7142857143</v>
      </c>
      <c r="T8" s="28">
        <f t="shared" si="24"/>
        <v>0.7142857143</v>
      </c>
      <c r="U8" s="28">
        <f>14/21</f>
        <v>0.6666666667</v>
      </c>
      <c r="V8" s="28">
        <f>17/21</f>
        <v>0.8095238095</v>
      </c>
      <c r="W8" s="28">
        <f>14/21</f>
        <v>0.6666666667</v>
      </c>
      <c r="X8" s="28">
        <f t="shared" ref="X8:X9" si="28">16/21</f>
        <v>0.7619047619</v>
      </c>
      <c r="Y8" s="28">
        <f>17/21</f>
        <v>0.8095238095</v>
      </c>
      <c r="Z8" s="28">
        <f t="shared" ref="Z8:Z9" si="29">13/21</f>
        <v>0.619047619</v>
      </c>
      <c r="AA8" s="28">
        <f>17/21</f>
        <v>0.8095238095</v>
      </c>
    </row>
    <row r="9">
      <c r="A9" s="4" t="s">
        <v>33</v>
      </c>
      <c r="B9" s="6">
        <f>18/21</f>
        <v>0.8571428571</v>
      </c>
      <c r="C9" s="6">
        <f>17/21</f>
        <v>0.8095238095</v>
      </c>
      <c r="D9" s="6">
        <f t="shared" ref="D9:E9" si="25">18/21</f>
        <v>0.8571428571</v>
      </c>
      <c r="E9" s="6">
        <f t="shared" si="25"/>
        <v>0.8571428571</v>
      </c>
      <c r="F9" s="6">
        <f>16/21</f>
        <v>0.7619047619</v>
      </c>
      <c r="G9" s="6">
        <f>17/21</f>
        <v>0.8095238095</v>
      </c>
      <c r="H9" s="6">
        <f>15/21</f>
        <v>0.7142857143</v>
      </c>
      <c r="I9" s="6">
        <f>14/21</f>
        <v>0.6666666667</v>
      </c>
      <c r="J9" s="6">
        <f>17/21</f>
        <v>0.8095238095</v>
      </c>
      <c r="K9" s="6">
        <f>15/21</f>
        <v>0.7142857143</v>
      </c>
      <c r="L9" s="6">
        <f>19/21</f>
        <v>0.9047619048</v>
      </c>
      <c r="M9" s="6">
        <f t="shared" ref="M9:N9" si="26">16/21</f>
        <v>0.7619047619</v>
      </c>
      <c r="N9" s="6">
        <f t="shared" si="26"/>
        <v>0.7619047619</v>
      </c>
      <c r="O9" s="6">
        <f>13/21</f>
        <v>0.619047619</v>
      </c>
      <c r="P9" s="6">
        <f>21/21</f>
        <v>1</v>
      </c>
      <c r="Q9" s="6">
        <f>18/21</f>
        <v>0.8571428571</v>
      </c>
      <c r="R9" s="6">
        <f t="shared" si="27"/>
        <v>0.4761904762</v>
      </c>
      <c r="S9" s="6">
        <f>16/21</f>
        <v>0.7619047619</v>
      </c>
      <c r="T9" s="6">
        <f>20/21</f>
        <v>0.9523809524</v>
      </c>
      <c r="U9" s="6">
        <f>10/21</f>
        <v>0.4761904762</v>
      </c>
      <c r="V9" s="6">
        <f>19/21</f>
        <v>0.9047619048</v>
      </c>
      <c r="W9" s="6">
        <f>15/21</f>
        <v>0.7142857143</v>
      </c>
      <c r="X9" s="6">
        <f t="shared" si="28"/>
        <v>0.7619047619</v>
      </c>
      <c r="Y9" s="6">
        <f>20/21</f>
        <v>0.9523809524</v>
      </c>
      <c r="Z9" s="6">
        <f t="shared" si="29"/>
        <v>0.619047619</v>
      </c>
      <c r="AA9" s="6">
        <f>18/21</f>
        <v>0.8571428571</v>
      </c>
    </row>
    <row r="10">
      <c r="A10" s="13" t="s">
        <v>34</v>
      </c>
      <c r="B10" s="14">
        <f t="shared" ref="B10:O10" si="30">AVERAGE(B2:B9)</f>
        <v>0.7672268908</v>
      </c>
      <c r="C10" s="14">
        <f t="shared" si="30"/>
        <v>0.6932189542</v>
      </c>
      <c r="D10" s="14">
        <f t="shared" si="30"/>
        <v>0.781337535</v>
      </c>
      <c r="E10" s="14">
        <f t="shared" si="30"/>
        <v>0.6711951447</v>
      </c>
      <c r="F10" s="14">
        <f t="shared" si="30"/>
        <v>0.7890639589</v>
      </c>
      <c r="G10" s="14">
        <f t="shared" si="30"/>
        <v>0.7152544351</v>
      </c>
      <c r="H10" s="14">
        <f t="shared" si="30"/>
        <v>0.6475957049</v>
      </c>
      <c r="I10" s="14">
        <f t="shared" si="30"/>
        <v>0.6876633987</v>
      </c>
      <c r="J10" s="14">
        <f t="shared" si="30"/>
        <v>0.7559407096</v>
      </c>
      <c r="K10" s="14">
        <f t="shared" si="30"/>
        <v>0.723190943</v>
      </c>
      <c r="L10" s="14">
        <f t="shared" si="30"/>
        <v>0.8547619048</v>
      </c>
      <c r="M10" s="14">
        <f t="shared" si="30"/>
        <v>0.6946311858</v>
      </c>
      <c r="N10" s="14">
        <f t="shared" si="30"/>
        <v>0.7075163399</v>
      </c>
      <c r="O10" s="14">
        <f t="shared" si="30"/>
        <v>0.6942110177</v>
      </c>
      <c r="P10" s="14">
        <f>AVERAGE(P3:P9)</f>
        <v>0.866893424</v>
      </c>
      <c r="Q10" s="14">
        <f t="shared" ref="Q10:AA10" si="31">AVERAGE(Q2:Q9)</f>
        <v>0.6932422969</v>
      </c>
      <c r="R10" s="14">
        <f t="shared" si="31"/>
        <v>0.5620448179</v>
      </c>
      <c r="S10" s="14">
        <f t="shared" si="31"/>
        <v>0.7011554622</v>
      </c>
      <c r="T10" s="14">
        <f t="shared" si="31"/>
        <v>0.7864962652</v>
      </c>
      <c r="U10" s="14">
        <f t="shared" si="31"/>
        <v>0.6854925303</v>
      </c>
      <c r="V10" s="14">
        <f t="shared" si="31"/>
        <v>0.7035480859</v>
      </c>
      <c r="W10" s="14">
        <f t="shared" si="31"/>
        <v>0.7346988796</v>
      </c>
      <c r="X10" s="14">
        <f t="shared" si="31"/>
        <v>0.7948412698</v>
      </c>
      <c r="Y10" s="14">
        <f t="shared" si="31"/>
        <v>0.9160714286</v>
      </c>
      <c r="Z10" s="14">
        <f t="shared" si="31"/>
        <v>0.7245798319</v>
      </c>
      <c r="AA10" s="14">
        <f t="shared" si="31"/>
        <v>0.8184407096</v>
      </c>
    </row>
    <row r="11">
      <c r="A11" s="15"/>
      <c r="B11" s="5">
        <f>AVERAGE(B10:AA10)</f>
        <v>0.7373197356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31">
      <c r="A31" s="17" t="s">
        <v>65</v>
      </c>
    </row>
    <row r="36">
      <c r="A36" s="1" t="s">
        <v>36</v>
      </c>
      <c r="B36" s="17" t="s">
        <v>66</v>
      </c>
      <c r="D36" s="1" t="s">
        <v>36</v>
      </c>
      <c r="E36" s="17" t="s">
        <v>67</v>
      </c>
    </row>
    <row r="37">
      <c r="A37" s="4" t="s">
        <v>26</v>
      </c>
      <c r="B37" s="20">
        <v>0.39</v>
      </c>
      <c r="D37" s="4" t="s">
        <v>26</v>
      </c>
      <c r="E37" s="20">
        <v>0.68</v>
      </c>
    </row>
    <row r="38">
      <c r="A38" s="4" t="s">
        <v>27</v>
      </c>
      <c r="B38" s="29">
        <v>0.51</v>
      </c>
      <c r="D38" s="4" t="s">
        <v>27</v>
      </c>
      <c r="E38" s="29">
        <v>0.59</v>
      </c>
    </row>
    <row r="39">
      <c r="A39" s="4" t="s">
        <v>28</v>
      </c>
      <c r="B39" s="20">
        <v>0.65</v>
      </c>
      <c r="D39" s="4" t="s">
        <v>28</v>
      </c>
      <c r="E39" s="20">
        <v>0.84</v>
      </c>
    </row>
    <row r="40">
      <c r="A40" s="4" t="s">
        <v>29</v>
      </c>
      <c r="B40" s="20">
        <v>0.44</v>
      </c>
      <c r="D40" s="4" t="s">
        <v>29</v>
      </c>
      <c r="E40" s="20">
        <v>0.55</v>
      </c>
    </row>
    <row r="41">
      <c r="A41" s="4" t="s">
        <v>30</v>
      </c>
      <c r="B41" s="20">
        <v>0.65</v>
      </c>
      <c r="D41" s="4" t="s">
        <v>30</v>
      </c>
      <c r="E41" s="20">
        <v>0.83</v>
      </c>
    </row>
    <row r="42">
      <c r="A42" s="4" t="s">
        <v>31</v>
      </c>
      <c r="B42" s="20">
        <v>0.84</v>
      </c>
      <c r="D42" s="4" t="s">
        <v>31</v>
      </c>
      <c r="E42" s="20">
        <v>0.89</v>
      </c>
    </row>
    <row r="43">
      <c r="A43" s="4" t="s">
        <v>32</v>
      </c>
      <c r="B43" s="20">
        <v>0.58</v>
      </c>
      <c r="D43" s="4" t="s">
        <v>32</v>
      </c>
      <c r="E43" s="20">
        <v>0.69</v>
      </c>
    </row>
    <row r="44">
      <c r="A44" s="4" t="s">
        <v>33</v>
      </c>
      <c r="B44" s="20">
        <v>0.39</v>
      </c>
      <c r="D44" s="4" t="s">
        <v>33</v>
      </c>
      <c r="E44" s="20">
        <v>0.78</v>
      </c>
    </row>
    <row r="45">
      <c r="A45" s="13" t="s">
        <v>34</v>
      </c>
      <c r="B45" s="30">
        <f>AVERAGE(B37:B44)</f>
        <v>0.55625</v>
      </c>
      <c r="D45" s="13" t="s">
        <v>34</v>
      </c>
      <c r="E45" s="22">
        <f>AVERAGE(E37:E44)</f>
        <v>0.73125</v>
      </c>
    </row>
  </sheetData>
  <mergeCells count="1">
    <mergeCell ref="A31:AY3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9" width="9.5"/>
    <col customWidth="1" min="30" max="49" width="2.63"/>
  </cols>
  <sheetData>
    <row r="1">
      <c r="A1" s="1" t="s">
        <v>36</v>
      </c>
      <c r="B1" s="31" t="s">
        <v>68</v>
      </c>
      <c r="C1" s="31" t="s">
        <v>69</v>
      </c>
      <c r="D1" s="31" t="s">
        <v>70</v>
      </c>
      <c r="E1" s="31" t="s">
        <v>71</v>
      </c>
      <c r="F1" s="31" t="s">
        <v>72</v>
      </c>
      <c r="G1" s="31" t="s">
        <v>73</v>
      </c>
      <c r="H1" s="32" t="s">
        <v>74</v>
      </c>
      <c r="I1" s="32" t="s">
        <v>75</v>
      </c>
      <c r="J1" s="32" t="s">
        <v>76</v>
      </c>
      <c r="K1" s="32" t="s">
        <v>77</v>
      </c>
      <c r="L1" s="32" t="s">
        <v>78</v>
      </c>
      <c r="M1" s="32" t="s">
        <v>79</v>
      </c>
      <c r="N1" s="32" t="s">
        <v>80</v>
      </c>
      <c r="O1" s="32" t="s">
        <v>81</v>
      </c>
      <c r="P1" s="32" t="s">
        <v>82</v>
      </c>
      <c r="Q1" s="32" t="s">
        <v>83</v>
      </c>
      <c r="R1" s="32" t="s">
        <v>84</v>
      </c>
      <c r="S1" s="32" t="s">
        <v>85</v>
      </c>
      <c r="T1" s="32" t="s">
        <v>86</v>
      </c>
      <c r="U1" s="32" t="s">
        <v>87</v>
      </c>
      <c r="V1" s="32" t="s">
        <v>88</v>
      </c>
      <c r="W1" s="32" t="s">
        <v>89</v>
      </c>
      <c r="X1" s="32" t="s">
        <v>90</v>
      </c>
      <c r="Y1" s="32" t="s">
        <v>91</v>
      </c>
      <c r="Z1" s="32" t="s">
        <v>92</v>
      </c>
      <c r="AA1" s="32" t="s">
        <v>93</v>
      </c>
    </row>
    <row r="2">
      <c r="A2" s="4" t="s">
        <v>26</v>
      </c>
      <c r="B2" s="6">
        <f>13/14</f>
        <v>0.9285714286</v>
      </c>
      <c r="C2" s="6">
        <f>14/14</f>
        <v>1</v>
      </c>
      <c r="D2" s="6">
        <f t="shared" ref="D2:F2" si="1">13/14</f>
        <v>0.9285714286</v>
      </c>
      <c r="E2" s="6">
        <f t="shared" si="1"/>
        <v>0.9285714286</v>
      </c>
      <c r="F2" s="6">
        <f t="shared" si="1"/>
        <v>0.9285714286</v>
      </c>
      <c r="G2" s="5">
        <f>14/14</f>
        <v>1</v>
      </c>
      <c r="H2" s="6">
        <f>11/14</f>
        <v>0.7857142857</v>
      </c>
      <c r="I2" s="6">
        <f>13/14</f>
        <v>0.9285714286</v>
      </c>
      <c r="J2" s="6">
        <f t="shared" ref="J2:K2" si="2">12/14</f>
        <v>0.8571428571</v>
      </c>
      <c r="K2" s="6">
        <f t="shared" si="2"/>
        <v>0.8571428571</v>
      </c>
      <c r="L2" s="5">
        <f t="shared" ref="L2:M2" si="3">14/14</f>
        <v>1</v>
      </c>
      <c r="M2" s="6">
        <f t="shared" si="3"/>
        <v>1</v>
      </c>
      <c r="N2" s="6">
        <f t="shared" ref="N2:P2" si="4">13/14</f>
        <v>0.9285714286</v>
      </c>
      <c r="O2" s="6">
        <f t="shared" si="4"/>
        <v>0.9285714286</v>
      </c>
      <c r="P2" s="6">
        <f t="shared" si="4"/>
        <v>0.9285714286</v>
      </c>
      <c r="Q2" s="6">
        <f>14/14</f>
        <v>1</v>
      </c>
      <c r="R2" s="6">
        <f>12/14</f>
        <v>0.8571428571</v>
      </c>
      <c r="S2" s="6">
        <f>13/14</f>
        <v>0.9285714286</v>
      </c>
      <c r="T2" s="6">
        <f>14/14</f>
        <v>1</v>
      </c>
      <c r="U2" s="6">
        <f>13/14</f>
        <v>0.9285714286</v>
      </c>
      <c r="V2" s="6">
        <f>12/14</f>
        <v>0.8571428571</v>
      </c>
      <c r="W2" s="6">
        <f t="shared" ref="W2:Z2" si="5">13/14</f>
        <v>0.9285714286</v>
      </c>
      <c r="X2" s="6">
        <f t="shared" si="5"/>
        <v>0.9285714286</v>
      </c>
      <c r="Y2" s="6">
        <f t="shared" si="5"/>
        <v>0.9285714286</v>
      </c>
      <c r="Z2" s="6">
        <f t="shared" si="5"/>
        <v>0.9285714286</v>
      </c>
      <c r="AA2" s="6">
        <f>14/14</f>
        <v>1</v>
      </c>
      <c r="AB2" s="33"/>
      <c r="AC2" s="33"/>
    </row>
    <row r="3">
      <c r="A3" s="4" t="s">
        <v>27</v>
      </c>
      <c r="B3" s="6">
        <f>(10/15)</f>
        <v>0.6666666667</v>
      </c>
      <c r="C3" s="5">
        <f t="shared" ref="C3:D3" si="6">(9/15)</f>
        <v>0.6</v>
      </c>
      <c r="D3" s="6">
        <f t="shared" si="6"/>
        <v>0.6</v>
      </c>
      <c r="E3" s="6">
        <f>(7/15)</f>
        <v>0.4666666667</v>
      </c>
      <c r="F3" s="6">
        <f>(8/15)</f>
        <v>0.5333333333</v>
      </c>
      <c r="G3" s="6">
        <f t="shared" ref="G3:H3" si="7">(7/15)</f>
        <v>0.4666666667</v>
      </c>
      <c r="H3" s="6">
        <f t="shared" si="7"/>
        <v>0.4666666667</v>
      </c>
      <c r="I3" s="6">
        <f>(9/15)</f>
        <v>0.6</v>
      </c>
      <c r="J3" s="6">
        <f>(6/15)</f>
        <v>0.4</v>
      </c>
      <c r="K3" s="6">
        <f t="shared" ref="K3:L3" si="8">(8/15)</f>
        <v>0.5333333333</v>
      </c>
      <c r="L3" s="6">
        <f t="shared" si="8"/>
        <v>0.5333333333</v>
      </c>
      <c r="M3" s="6">
        <f>(6/15)</f>
        <v>0.4</v>
      </c>
      <c r="N3" s="6">
        <f>(8/15)</f>
        <v>0.5333333333</v>
      </c>
      <c r="O3" s="6">
        <f>(7/15)</f>
        <v>0.4666666667</v>
      </c>
      <c r="P3" s="6">
        <f>(8/15)</f>
        <v>0.5333333333</v>
      </c>
      <c r="Q3" s="6">
        <f t="shared" ref="Q3:S3" si="9">(7/15)</f>
        <v>0.4666666667</v>
      </c>
      <c r="R3" s="6">
        <f t="shared" si="9"/>
        <v>0.4666666667</v>
      </c>
      <c r="S3" s="6">
        <f t="shared" si="9"/>
        <v>0.4666666667</v>
      </c>
      <c r="T3" s="6">
        <f>(9/15)</f>
        <v>0.6</v>
      </c>
      <c r="U3" s="6">
        <f t="shared" ref="U3:V3" si="10">(7/15)</f>
        <v>0.4666666667</v>
      </c>
      <c r="V3" s="5">
        <f t="shared" si="10"/>
        <v>0.4666666667</v>
      </c>
      <c r="W3" s="6">
        <f t="shared" ref="W3:X3" si="11">(8/15)</f>
        <v>0.5333333333</v>
      </c>
      <c r="X3" s="6">
        <f t="shared" si="11"/>
        <v>0.5333333333</v>
      </c>
      <c r="Y3" s="6">
        <f>(6/15)</f>
        <v>0.4</v>
      </c>
      <c r="Z3" s="6">
        <f>(7/15)</f>
        <v>0.4666666667</v>
      </c>
      <c r="AA3" s="6">
        <f>(9/15)</f>
        <v>0.6</v>
      </c>
      <c r="AB3" s="33"/>
      <c r="AC3" s="33"/>
    </row>
    <row r="4">
      <c r="A4" s="4" t="s">
        <v>28</v>
      </c>
      <c r="B4" s="6">
        <f t="shared" ref="B4:C4" si="12">(15/18)</f>
        <v>0.8333333333</v>
      </c>
      <c r="C4" s="6">
        <f t="shared" si="12"/>
        <v>0.8333333333</v>
      </c>
      <c r="D4" s="6">
        <f>(12/18)</f>
        <v>0.6666666667</v>
      </c>
      <c r="E4" s="6">
        <f>(15/18)</f>
        <v>0.8333333333</v>
      </c>
      <c r="F4" s="6">
        <f>(16/18)</f>
        <v>0.8888888889</v>
      </c>
      <c r="G4" s="6">
        <f>(15/18)</f>
        <v>0.8333333333</v>
      </c>
      <c r="H4" s="6">
        <f t="shared" ref="H4:H5" si="16">(12/18)</f>
        <v>0.6666666667</v>
      </c>
      <c r="I4" s="6">
        <f t="shared" ref="I4:K4" si="13">(13/18)</f>
        <v>0.7222222222</v>
      </c>
      <c r="J4" s="6">
        <f t="shared" si="13"/>
        <v>0.7222222222</v>
      </c>
      <c r="K4" s="6">
        <f t="shared" si="13"/>
        <v>0.7222222222</v>
      </c>
      <c r="L4" s="6">
        <f>(15/18)</f>
        <v>0.8333333333</v>
      </c>
      <c r="M4" s="6">
        <f>(13/18)</f>
        <v>0.7222222222</v>
      </c>
      <c r="N4" s="5">
        <v>0.7778</v>
      </c>
      <c r="O4" s="6">
        <f>(14/18)</f>
        <v>0.7777777778</v>
      </c>
      <c r="P4" s="6">
        <f t="shared" ref="P4:Q4" si="14">(16/18)</f>
        <v>0.8888888889</v>
      </c>
      <c r="Q4" s="6">
        <f t="shared" si="14"/>
        <v>0.8888888889</v>
      </c>
      <c r="R4" s="6">
        <f>(12/18)</f>
        <v>0.6666666667</v>
      </c>
      <c r="S4" s="6">
        <f t="shared" ref="S4:S5" si="19">(15/18)</f>
        <v>0.8333333333</v>
      </c>
      <c r="T4" s="6">
        <f>(16/18)</f>
        <v>0.8888888889</v>
      </c>
      <c r="U4" s="6">
        <f>(14/18)</f>
        <v>0.7777777778</v>
      </c>
      <c r="V4" s="6">
        <f t="shared" ref="V4:V5" si="20">(13/18)</f>
        <v>0.7222222222</v>
      </c>
      <c r="W4" s="6">
        <f t="shared" ref="W4:X4" si="15">(15/18)</f>
        <v>0.8333333333</v>
      </c>
      <c r="X4" s="5">
        <f t="shared" si="15"/>
        <v>0.8333333333</v>
      </c>
      <c r="Y4" s="6">
        <f>(16/18)</f>
        <v>0.8888888889</v>
      </c>
      <c r="Z4" s="5">
        <f>(13/18)</f>
        <v>0.7222222222</v>
      </c>
      <c r="AA4" s="6">
        <f>(15/18)</f>
        <v>0.8333333333</v>
      </c>
      <c r="AB4" s="33"/>
      <c r="AC4" s="33"/>
    </row>
    <row r="5">
      <c r="A5" s="4" t="s">
        <v>29</v>
      </c>
      <c r="B5" s="5">
        <f>(13/18)</f>
        <v>0.7222222222</v>
      </c>
      <c r="C5" s="5">
        <f>(12/18)</f>
        <v>0.6666666667</v>
      </c>
      <c r="D5" s="5">
        <f>11/18</f>
        <v>0.6111111111</v>
      </c>
      <c r="E5" s="5">
        <f>(12/18)</f>
        <v>0.6666666667</v>
      </c>
      <c r="F5" s="5">
        <f>10/18</f>
        <v>0.5555555556</v>
      </c>
      <c r="G5" s="5">
        <f>(13/18)</f>
        <v>0.7222222222</v>
      </c>
      <c r="H5" s="5">
        <f t="shared" si="16"/>
        <v>0.6666666667</v>
      </c>
      <c r="I5" s="5">
        <f t="shared" ref="I5:J5" si="17">11/18</f>
        <v>0.6111111111</v>
      </c>
      <c r="J5" s="5">
        <f t="shared" si="17"/>
        <v>0.6111111111</v>
      </c>
      <c r="K5" s="5">
        <f t="shared" ref="K5:M5" si="18">(12/18)</f>
        <v>0.6666666667</v>
      </c>
      <c r="L5" s="5">
        <f t="shared" si="18"/>
        <v>0.6666666667</v>
      </c>
      <c r="M5" s="5">
        <f t="shared" si="18"/>
        <v>0.6666666667</v>
      </c>
      <c r="N5" s="5">
        <f>10/18</f>
        <v>0.5555555556</v>
      </c>
      <c r="O5" s="5">
        <f>(13/18)</f>
        <v>0.7222222222</v>
      </c>
      <c r="P5" s="5">
        <f>11/18</f>
        <v>0.6111111111</v>
      </c>
      <c r="Q5" s="5">
        <f>8/18</f>
        <v>0.4444444444</v>
      </c>
      <c r="R5" s="5">
        <f>(13/18)</f>
        <v>0.7222222222</v>
      </c>
      <c r="S5" s="5">
        <f t="shared" si="19"/>
        <v>0.8333333333</v>
      </c>
      <c r="T5" s="5">
        <f>(15/18)</f>
        <v>0.8333333333</v>
      </c>
      <c r="U5" s="5">
        <f>8/13</f>
        <v>0.6153846154</v>
      </c>
      <c r="V5" s="5">
        <f t="shared" si="20"/>
        <v>0.7222222222</v>
      </c>
      <c r="W5" s="5">
        <f>(13/18)</f>
        <v>0.7222222222</v>
      </c>
      <c r="X5" s="5">
        <f>(14/18)</f>
        <v>0.7777777778</v>
      </c>
      <c r="Y5" s="5">
        <f>(13/18)</f>
        <v>0.7222222222</v>
      </c>
      <c r="Z5" s="5">
        <f>8/18</f>
        <v>0.4444444444</v>
      </c>
      <c r="AA5" s="6">
        <f>(12/18)</f>
        <v>0.6666666667</v>
      </c>
      <c r="AB5" s="33"/>
      <c r="AC5" s="33"/>
    </row>
    <row r="6">
      <c r="A6" s="4" t="s">
        <v>30</v>
      </c>
      <c r="B6" s="6">
        <f>15/17</f>
        <v>0.8823529412</v>
      </c>
      <c r="C6" s="6">
        <f>16/17</f>
        <v>0.9411764706</v>
      </c>
      <c r="D6" s="6">
        <f>17/17</f>
        <v>1</v>
      </c>
      <c r="E6" s="6">
        <f>16/17</f>
        <v>0.9411764706</v>
      </c>
      <c r="F6" s="6">
        <f>15/17</f>
        <v>0.8823529412</v>
      </c>
      <c r="G6" s="5">
        <f>16/17</f>
        <v>0.9411764706</v>
      </c>
      <c r="H6" s="6">
        <f>14/17</f>
        <v>0.8235294118</v>
      </c>
      <c r="I6" s="6">
        <f>15/17</f>
        <v>0.8823529412</v>
      </c>
      <c r="J6" s="6">
        <f>13/17</f>
        <v>0.7647058824</v>
      </c>
      <c r="K6" s="5">
        <f>16/17</f>
        <v>0.9411764706</v>
      </c>
      <c r="L6" s="6">
        <f t="shared" ref="L6:M6" si="21">17/17</f>
        <v>1</v>
      </c>
      <c r="M6" s="6">
        <f t="shared" si="21"/>
        <v>1</v>
      </c>
      <c r="N6" s="6">
        <f t="shared" ref="N6:O6" si="22">16/17</f>
        <v>0.9411764706</v>
      </c>
      <c r="O6" s="6">
        <f t="shared" si="22"/>
        <v>0.9411764706</v>
      </c>
      <c r="P6" s="6">
        <f>17/17</f>
        <v>1</v>
      </c>
      <c r="Q6" s="6">
        <f>15/17</f>
        <v>0.8823529412</v>
      </c>
      <c r="R6" s="6">
        <f>17/17</f>
        <v>1</v>
      </c>
      <c r="S6" s="6">
        <f>16/17</f>
        <v>0.9411764706</v>
      </c>
      <c r="T6" s="6">
        <f t="shared" ref="T6:U6" si="23">17/17</f>
        <v>1</v>
      </c>
      <c r="U6" s="6">
        <f t="shared" si="23"/>
        <v>1</v>
      </c>
      <c r="V6" s="6">
        <f>14/17</f>
        <v>0.8235294118</v>
      </c>
      <c r="W6" s="6">
        <f>16/17</f>
        <v>0.9411764706</v>
      </c>
      <c r="X6" s="6">
        <f t="shared" ref="X6:Y6" si="24">17/17</f>
        <v>1</v>
      </c>
      <c r="Y6" s="6">
        <f t="shared" si="24"/>
        <v>1</v>
      </c>
      <c r="Z6" s="6">
        <f>14/17</f>
        <v>0.8235294118</v>
      </c>
      <c r="AA6" s="6">
        <f>16/17</f>
        <v>0.9411764706</v>
      </c>
      <c r="AB6" s="33"/>
      <c r="AC6" s="33"/>
      <c r="AW6" s="33">
        <f>1/15</f>
        <v>0.06666666667</v>
      </c>
    </row>
    <row r="7">
      <c r="A7" s="4" t="s">
        <v>31</v>
      </c>
      <c r="B7" s="5">
        <f>(15/15)</f>
        <v>1</v>
      </c>
      <c r="C7" s="5">
        <f>(12/15)</f>
        <v>0.8</v>
      </c>
      <c r="D7" s="5">
        <f>(10/15)</f>
        <v>0.6666666667</v>
      </c>
      <c r="E7" s="5">
        <f t="shared" ref="E7:F7" si="25">(12/15)</f>
        <v>0.8</v>
      </c>
      <c r="F7" s="6">
        <f t="shared" si="25"/>
        <v>0.8</v>
      </c>
      <c r="G7" s="6">
        <f>(14/15)</f>
        <v>0.9333333333</v>
      </c>
      <c r="H7" s="6">
        <f t="shared" ref="H7:I7" si="26">(13/15)</f>
        <v>0.8666666667</v>
      </c>
      <c r="I7" s="6">
        <f t="shared" si="26"/>
        <v>0.8666666667</v>
      </c>
      <c r="J7" s="6">
        <f t="shared" ref="J7:K7" si="27">(12/15)</f>
        <v>0.8</v>
      </c>
      <c r="K7" s="6">
        <f t="shared" si="27"/>
        <v>0.8</v>
      </c>
      <c r="L7" s="6">
        <f t="shared" ref="L7:O7" si="28">(13/15)</f>
        <v>0.8666666667</v>
      </c>
      <c r="M7" s="6">
        <f t="shared" si="28"/>
        <v>0.8666666667</v>
      </c>
      <c r="N7" s="6">
        <f t="shared" si="28"/>
        <v>0.8666666667</v>
      </c>
      <c r="O7" s="6">
        <f t="shared" si="28"/>
        <v>0.8666666667</v>
      </c>
      <c r="P7" s="5">
        <f>(14/15)</f>
        <v>0.9333333333</v>
      </c>
      <c r="Q7" s="6">
        <f t="shared" ref="Q7:R7" si="29">(12/15)</f>
        <v>0.8</v>
      </c>
      <c r="R7" s="6">
        <f t="shared" si="29"/>
        <v>0.8</v>
      </c>
      <c r="S7" s="6">
        <f>(14/15)</f>
        <v>0.9333333333</v>
      </c>
      <c r="T7" s="6">
        <f>(10/15)</f>
        <v>0.6666666667</v>
      </c>
      <c r="U7" s="5">
        <f>(12/15)</f>
        <v>0.8</v>
      </c>
      <c r="V7" s="6">
        <f>(14/15)</f>
        <v>0.9333333333</v>
      </c>
      <c r="W7" s="6">
        <f>(13/15)</f>
        <v>0.8666666667</v>
      </c>
      <c r="X7" s="6">
        <f>(12/15)</f>
        <v>0.8</v>
      </c>
      <c r="Y7" s="6">
        <f>(15/15)</f>
        <v>1</v>
      </c>
      <c r="Z7" s="6">
        <f>(14/15)</f>
        <v>0.9333333333</v>
      </c>
      <c r="AA7" s="6">
        <f>(12/15)</f>
        <v>0.8</v>
      </c>
      <c r="AB7" s="33"/>
      <c r="AC7" s="33"/>
    </row>
    <row r="8">
      <c r="A8" s="4" t="s">
        <v>32</v>
      </c>
      <c r="B8" s="6">
        <f>17/21</f>
        <v>0.8095238095</v>
      </c>
      <c r="C8" s="6">
        <f>15/21</f>
        <v>0.7142857143</v>
      </c>
      <c r="D8" s="6">
        <f>14/21</f>
        <v>0.6666666667</v>
      </c>
      <c r="E8" s="6">
        <f t="shared" ref="E8:F8" si="30">15/21</f>
        <v>0.7142857143</v>
      </c>
      <c r="F8" s="6">
        <f t="shared" si="30"/>
        <v>0.7142857143</v>
      </c>
      <c r="G8" s="6">
        <f t="shared" ref="G8:H8" si="31">14/21</f>
        <v>0.6666666667</v>
      </c>
      <c r="H8" s="6">
        <f t="shared" si="31"/>
        <v>0.6666666667</v>
      </c>
      <c r="I8" s="6">
        <f>13/21</f>
        <v>0.619047619</v>
      </c>
      <c r="J8" s="6">
        <f>14/21</f>
        <v>0.6666666667</v>
      </c>
      <c r="K8" s="6">
        <f>15/21</f>
        <v>0.7142857143</v>
      </c>
      <c r="L8" s="6">
        <f>16/21</f>
        <v>0.7619047619</v>
      </c>
      <c r="M8" s="6">
        <f>13/21</f>
        <v>0.619047619</v>
      </c>
      <c r="N8" s="6">
        <f t="shared" ref="N8:O8" si="32">15/21</f>
        <v>0.7142857143</v>
      </c>
      <c r="O8" s="6">
        <f t="shared" si="32"/>
        <v>0.7142857143</v>
      </c>
      <c r="P8" s="6">
        <f>17/21</f>
        <v>0.8095238095</v>
      </c>
      <c r="Q8" s="6">
        <f>11/21</f>
        <v>0.5238095238</v>
      </c>
      <c r="R8" s="6">
        <f t="shared" ref="R8:S8" si="33">13/21</f>
        <v>0.619047619</v>
      </c>
      <c r="S8" s="6">
        <f t="shared" si="33"/>
        <v>0.619047619</v>
      </c>
      <c r="T8" s="6">
        <f>15/21</f>
        <v>0.7142857143</v>
      </c>
      <c r="U8" s="6">
        <f>12/21</f>
        <v>0.5714285714</v>
      </c>
      <c r="V8" s="6">
        <f t="shared" ref="V8:X8" si="34">15/21</f>
        <v>0.7142857143</v>
      </c>
      <c r="W8" s="6">
        <f t="shared" si="34"/>
        <v>0.7142857143</v>
      </c>
      <c r="X8" s="6">
        <f t="shared" si="34"/>
        <v>0.7142857143</v>
      </c>
      <c r="Y8" s="6">
        <f>12/21</f>
        <v>0.5714285714</v>
      </c>
      <c r="Z8" s="6">
        <f>13/21</f>
        <v>0.619047619</v>
      </c>
      <c r="AA8" s="6">
        <f>14/21</f>
        <v>0.6666666667</v>
      </c>
      <c r="AB8" s="33"/>
      <c r="AC8" s="33"/>
    </row>
    <row r="9">
      <c r="A9" s="4" t="s">
        <v>33</v>
      </c>
      <c r="B9" s="5">
        <f>18/21</f>
        <v>0.8571428571</v>
      </c>
      <c r="C9" s="6">
        <f>19/21</f>
        <v>0.9047619048</v>
      </c>
      <c r="D9" s="5">
        <f>20/21</f>
        <v>0.9523809524</v>
      </c>
      <c r="E9" s="5">
        <f>21/21</f>
        <v>1</v>
      </c>
      <c r="F9" s="6">
        <f>19/21</f>
        <v>0.9047619048</v>
      </c>
      <c r="G9" s="6">
        <f>18/21</f>
        <v>0.8571428571</v>
      </c>
      <c r="H9" s="6">
        <f>20/21</f>
        <v>0.9523809524</v>
      </c>
      <c r="I9" s="6">
        <f>16/21</f>
        <v>0.7619047619</v>
      </c>
      <c r="J9" s="5">
        <f>19/21</f>
        <v>0.9047619048</v>
      </c>
      <c r="K9" s="6">
        <f>17/21</f>
        <v>0.8095238095</v>
      </c>
      <c r="L9" s="6">
        <f t="shared" ref="L9:M9" si="35">18/21</f>
        <v>0.8571428571</v>
      </c>
      <c r="M9" s="6">
        <f t="shared" si="35"/>
        <v>0.8571428571</v>
      </c>
      <c r="N9" s="6">
        <f>20/21</f>
        <v>0.9523809524</v>
      </c>
      <c r="O9" s="6">
        <f>17/21</f>
        <v>0.8095238095</v>
      </c>
      <c r="P9" s="6">
        <f>21/21</f>
        <v>1</v>
      </c>
      <c r="Q9" s="6">
        <f>18/21</f>
        <v>0.8571428571</v>
      </c>
      <c r="R9" s="6">
        <f>13/21</f>
        <v>0.619047619</v>
      </c>
      <c r="S9" s="6">
        <f>18/21</f>
        <v>0.8571428571</v>
      </c>
      <c r="T9" s="6">
        <f>19/21</f>
        <v>0.9047619048</v>
      </c>
      <c r="U9" s="6">
        <f>16/21</f>
        <v>0.7619047619</v>
      </c>
      <c r="V9" s="6">
        <f>19/21</f>
        <v>0.9047619048</v>
      </c>
      <c r="W9" s="6">
        <f>17/21</f>
        <v>0.8095238095</v>
      </c>
      <c r="X9" s="6">
        <f>19/21</f>
        <v>0.9047619048</v>
      </c>
      <c r="Y9" s="6">
        <f>20/21</f>
        <v>0.9523809524</v>
      </c>
      <c r="Z9" s="6">
        <f>16/21</f>
        <v>0.7619047619</v>
      </c>
      <c r="AA9" s="6">
        <f>18/21</f>
        <v>0.8571428571</v>
      </c>
      <c r="AB9" s="33"/>
      <c r="AC9" s="33"/>
    </row>
    <row r="10">
      <c r="A10" s="13" t="s">
        <v>34</v>
      </c>
      <c r="B10" s="14">
        <f t="shared" ref="B10:AA10" si="36">AVERAGE(B2:B9)</f>
        <v>0.8374766573</v>
      </c>
      <c r="C10" s="14">
        <f t="shared" si="36"/>
        <v>0.8075280112</v>
      </c>
      <c r="D10" s="14">
        <f t="shared" si="36"/>
        <v>0.7615079365</v>
      </c>
      <c r="E10" s="14">
        <f t="shared" si="36"/>
        <v>0.793837535</v>
      </c>
      <c r="F10" s="14">
        <f t="shared" si="36"/>
        <v>0.7759687208</v>
      </c>
      <c r="G10" s="14">
        <f t="shared" si="36"/>
        <v>0.8025676937</v>
      </c>
      <c r="H10" s="14">
        <f t="shared" si="36"/>
        <v>0.7368697479</v>
      </c>
      <c r="I10" s="14">
        <f t="shared" si="36"/>
        <v>0.7489845938</v>
      </c>
      <c r="J10" s="14">
        <f t="shared" si="36"/>
        <v>0.7158263305</v>
      </c>
      <c r="K10" s="14">
        <f t="shared" si="36"/>
        <v>0.7555438842</v>
      </c>
      <c r="L10" s="14">
        <f t="shared" si="36"/>
        <v>0.8148809524</v>
      </c>
      <c r="M10" s="14">
        <f t="shared" si="36"/>
        <v>0.766468254</v>
      </c>
      <c r="N10" s="14">
        <f t="shared" si="36"/>
        <v>0.7837212652</v>
      </c>
      <c r="O10" s="14">
        <f t="shared" si="36"/>
        <v>0.7783613445</v>
      </c>
      <c r="P10" s="14">
        <f t="shared" si="36"/>
        <v>0.8380952381</v>
      </c>
      <c r="Q10" s="14">
        <f t="shared" si="36"/>
        <v>0.7329131653</v>
      </c>
      <c r="R10" s="14">
        <f t="shared" si="36"/>
        <v>0.7188492063</v>
      </c>
      <c r="S10" s="14">
        <f t="shared" si="36"/>
        <v>0.8015756303</v>
      </c>
      <c r="T10" s="14">
        <f t="shared" si="36"/>
        <v>0.8259920635</v>
      </c>
      <c r="U10" s="14">
        <f t="shared" si="36"/>
        <v>0.7402167277</v>
      </c>
      <c r="V10" s="14">
        <f t="shared" si="36"/>
        <v>0.7680205415</v>
      </c>
      <c r="W10" s="14">
        <f t="shared" si="36"/>
        <v>0.7936391223</v>
      </c>
      <c r="X10" s="14">
        <f t="shared" si="36"/>
        <v>0.8115079365</v>
      </c>
      <c r="Y10" s="14">
        <f t="shared" si="36"/>
        <v>0.8079365079</v>
      </c>
      <c r="Z10" s="14">
        <f t="shared" si="36"/>
        <v>0.712464986</v>
      </c>
      <c r="AA10" s="14">
        <f t="shared" si="36"/>
        <v>0.7956232493</v>
      </c>
      <c r="AB10" s="33"/>
      <c r="AC10" s="33"/>
    </row>
    <row r="11">
      <c r="A11" s="5"/>
      <c r="B11" s="5">
        <f>AVERAGE(B10:AA10)</f>
        <v>0.7779375885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4"/>
      <c r="AC11" s="34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34"/>
      <c r="AC12" s="34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33"/>
      <c r="AC13" s="33"/>
    </row>
    <row r="14">
      <c r="A14" s="4"/>
      <c r="B14" s="6"/>
      <c r="C14" s="6"/>
      <c r="D14" s="6"/>
      <c r="E14" s="6"/>
      <c r="F14" s="6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33"/>
      <c r="AC14" s="33"/>
    </row>
    <row r="15">
      <c r="A15" s="5"/>
      <c r="B15" s="6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33"/>
      <c r="AC15" s="33"/>
    </row>
    <row r="16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33"/>
      <c r="AC16" s="33"/>
    </row>
    <row r="17">
      <c r="A17" s="4"/>
      <c r="B17" s="6"/>
      <c r="C17" s="5"/>
      <c r="D17" s="6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33"/>
      <c r="AC17" s="33"/>
    </row>
    <row r="18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33"/>
      <c r="AC18" s="33"/>
    </row>
    <row r="19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34"/>
      <c r="AC19" s="34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33"/>
      <c r="AC20" s="33"/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3"/>
      <c r="AC21" s="33"/>
    </row>
    <row r="22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5"/>
    </row>
    <row r="23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5"/>
    </row>
    <row r="2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17" t="s">
        <v>94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1" t="s">
        <v>36</v>
      </c>
      <c r="B38" s="17" t="s">
        <v>95</v>
      </c>
      <c r="C38" s="7"/>
      <c r="D38" s="7"/>
      <c r="E38" s="1" t="s">
        <v>36</v>
      </c>
      <c r="F38" s="17" t="s">
        <v>96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4" t="s">
        <v>26</v>
      </c>
      <c r="B39" s="20">
        <v>0.36</v>
      </c>
      <c r="C39" s="7"/>
      <c r="D39" s="7"/>
      <c r="E39" s="4" t="s">
        <v>26</v>
      </c>
      <c r="F39" s="37">
        <v>0.91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4" t="s">
        <v>27</v>
      </c>
      <c r="B40" s="20">
        <v>0.47</v>
      </c>
      <c r="C40" s="7"/>
      <c r="D40" s="7"/>
      <c r="E40" s="4" t="s">
        <v>27</v>
      </c>
      <c r="F40" s="20">
        <v>0.55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4" t="s">
        <v>28</v>
      </c>
      <c r="B41" s="20">
        <v>0.53</v>
      </c>
      <c r="C41" s="7"/>
      <c r="D41" s="7"/>
      <c r="E41" s="4" t="s">
        <v>28</v>
      </c>
      <c r="F41" s="20">
        <v>0.78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4" t="s">
        <v>29</v>
      </c>
      <c r="B42" s="20">
        <v>0.45</v>
      </c>
      <c r="C42" s="7"/>
      <c r="D42" s="7"/>
      <c r="E42" s="4" t="s">
        <v>29</v>
      </c>
      <c r="F42" s="20">
        <v>0.67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4" t="s">
        <v>30</v>
      </c>
      <c r="B43" s="20">
        <v>0.56</v>
      </c>
      <c r="C43" s="7"/>
      <c r="D43" s="7"/>
      <c r="E43" s="4" t="s">
        <v>30</v>
      </c>
      <c r="F43" s="20">
        <v>0.93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4" t="s">
        <v>31</v>
      </c>
      <c r="B44" s="20">
        <v>0.51</v>
      </c>
      <c r="C44" s="7"/>
      <c r="D44" s="7"/>
      <c r="E44" s="4" t="s">
        <v>31</v>
      </c>
      <c r="F44" s="20">
        <v>0.82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4" t="s">
        <v>32</v>
      </c>
      <c r="B45" s="20">
        <v>0.53</v>
      </c>
      <c r="C45" s="7"/>
      <c r="D45" s="7"/>
      <c r="E45" s="4" t="s">
        <v>32</v>
      </c>
      <c r="F45" s="20">
        <v>0.65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" t="s">
        <v>33</v>
      </c>
      <c r="B46" s="20">
        <v>0.4</v>
      </c>
      <c r="C46" s="7"/>
      <c r="D46" s="7"/>
      <c r="E46" s="4" t="s">
        <v>33</v>
      </c>
      <c r="F46" s="20">
        <v>0.88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13" t="s">
        <v>34</v>
      </c>
      <c r="B47" s="30">
        <f>AVERAGE(B39:B46)</f>
        <v>0.47625</v>
      </c>
      <c r="C47" s="7"/>
      <c r="D47" s="7"/>
      <c r="E47" s="13" t="s">
        <v>34</v>
      </c>
      <c r="F47" s="38">
        <f>AVERAGE(F39:F46)</f>
        <v>0.77375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</sheetData>
  <mergeCells count="1">
    <mergeCell ref="A32:K37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9" max="9" width="36.88"/>
  </cols>
  <sheetData>
    <row r="1" hidden="1">
      <c r="A1" s="1" t="s">
        <v>97</v>
      </c>
    </row>
    <row r="2">
      <c r="A2" s="2" t="s">
        <v>36</v>
      </c>
      <c r="B2" s="39" t="s">
        <v>98</v>
      </c>
      <c r="C2" s="39" t="s">
        <v>99</v>
      </c>
      <c r="D2" s="39" t="s">
        <v>100</v>
      </c>
      <c r="E2" s="40" t="s">
        <v>101</v>
      </c>
    </row>
    <row r="3">
      <c r="A3" s="4" t="s">
        <v>26</v>
      </c>
      <c r="B3" s="41">
        <f>11/14</f>
        <v>0.7857142857</v>
      </c>
      <c r="C3" s="41">
        <f>13/14</f>
        <v>0.9285714286</v>
      </c>
      <c r="D3" s="41">
        <f>14/14</f>
        <v>1</v>
      </c>
      <c r="E3" s="41">
        <f>5/14</f>
        <v>0.3571428571</v>
      </c>
      <c r="F3" s="35"/>
      <c r="G3" s="35"/>
    </row>
    <row r="4">
      <c r="A4" s="4" t="s">
        <v>27</v>
      </c>
      <c r="B4" s="42">
        <f>(11/15)</f>
        <v>0.7333333333</v>
      </c>
      <c r="C4" s="41">
        <f>(7/15)</f>
        <v>0.4666666667</v>
      </c>
      <c r="D4" s="41">
        <f>(11/15)</f>
        <v>0.7333333333</v>
      </c>
      <c r="E4" s="41">
        <f>(5/15)</f>
        <v>0.3333333333</v>
      </c>
      <c r="F4" s="35"/>
      <c r="G4" s="35"/>
    </row>
    <row r="5">
      <c r="A5" s="4" t="s">
        <v>28</v>
      </c>
      <c r="B5" s="41">
        <f t="shared" ref="B5:C5" si="1">(17/18)</f>
        <v>0.9444444444</v>
      </c>
      <c r="C5" s="41">
        <f t="shared" si="1"/>
        <v>0.9444444444</v>
      </c>
      <c r="D5" s="42">
        <f>(15/18)</f>
        <v>0.8333333333</v>
      </c>
      <c r="E5" s="41">
        <f>(8/18)</f>
        <v>0.4444444444</v>
      </c>
      <c r="F5" s="35"/>
      <c r="G5" s="35"/>
    </row>
    <row r="6">
      <c r="A6" s="4" t="s">
        <v>29</v>
      </c>
      <c r="B6" s="42">
        <v>0.8636</v>
      </c>
      <c r="C6" s="42">
        <v>0.7666</v>
      </c>
      <c r="D6" s="42">
        <v>0.7233</v>
      </c>
      <c r="E6" s="43">
        <v>0.3888</v>
      </c>
      <c r="F6" s="35"/>
      <c r="G6" s="35"/>
    </row>
    <row r="7">
      <c r="A7" s="4" t="s">
        <v>30</v>
      </c>
      <c r="B7" s="42">
        <f t="shared" ref="B7:D7" si="2">17/17</f>
        <v>1</v>
      </c>
      <c r="C7" s="41">
        <f t="shared" si="2"/>
        <v>1</v>
      </c>
      <c r="D7" s="41">
        <f t="shared" si="2"/>
        <v>1</v>
      </c>
      <c r="E7" s="41">
        <f>14/17</f>
        <v>0.8235294118</v>
      </c>
      <c r="F7" s="35"/>
      <c r="G7" s="35"/>
    </row>
    <row r="8">
      <c r="A8" s="4" t="s">
        <v>31</v>
      </c>
      <c r="B8" s="42">
        <v>0.81</v>
      </c>
      <c r="C8" s="42">
        <f>(13/15)</f>
        <v>0.8666666667</v>
      </c>
      <c r="D8" s="42">
        <f>(14/15)</f>
        <v>0.9333333333</v>
      </c>
      <c r="E8" s="42">
        <f>(11/15)</f>
        <v>0.7333333333</v>
      </c>
      <c r="F8" s="35"/>
      <c r="G8" s="35"/>
    </row>
    <row r="9">
      <c r="A9" s="4" t="s">
        <v>32</v>
      </c>
      <c r="B9" s="42">
        <v>0.91</v>
      </c>
      <c r="C9" s="42">
        <v>0.87</v>
      </c>
      <c r="D9" s="42">
        <f>17/20</f>
        <v>0.85</v>
      </c>
      <c r="E9" s="41">
        <f>15/20</f>
        <v>0.75</v>
      </c>
      <c r="F9" s="35"/>
      <c r="G9" s="35"/>
    </row>
    <row r="10">
      <c r="A10" s="4" t="s">
        <v>33</v>
      </c>
      <c r="B10" s="41">
        <f>20/21</f>
        <v>0.9523809524</v>
      </c>
      <c r="C10" s="41">
        <f>19/21</f>
        <v>0.9047619048</v>
      </c>
      <c r="D10" s="41">
        <f>20/21</f>
        <v>0.9523809524</v>
      </c>
      <c r="E10" s="41">
        <f>16/21</f>
        <v>0.7619047619</v>
      </c>
      <c r="F10" s="35"/>
      <c r="G10" s="35"/>
    </row>
    <row r="11">
      <c r="A11" s="44" t="s">
        <v>102</v>
      </c>
      <c r="B11" s="45">
        <f t="shared" ref="B11:E11" si="3">AVERAGE(B3:B10)</f>
        <v>0.874934127</v>
      </c>
      <c r="C11" s="45">
        <f t="shared" si="3"/>
        <v>0.8434638889</v>
      </c>
      <c r="D11" s="45">
        <f t="shared" si="3"/>
        <v>0.878210119</v>
      </c>
      <c r="E11" s="45">
        <f t="shared" si="3"/>
        <v>0.5740610177</v>
      </c>
      <c r="F11" s="35"/>
      <c r="G11" s="35"/>
    </row>
    <row r="12">
      <c r="A12" s="35"/>
      <c r="B12" s="10"/>
      <c r="C12" s="10"/>
      <c r="D12" s="10"/>
      <c r="E12" s="10"/>
      <c r="F12" s="35"/>
      <c r="G12" s="35"/>
    </row>
    <row r="13">
      <c r="A13" s="35"/>
      <c r="B13" s="35"/>
      <c r="C13" s="35"/>
      <c r="D13" s="35"/>
      <c r="E13" s="35"/>
      <c r="F13" s="35"/>
      <c r="G13" s="35"/>
    </row>
    <row r="14">
      <c r="A14" s="35"/>
      <c r="B14" s="35"/>
      <c r="C14" s="35"/>
      <c r="D14" s="35"/>
      <c r="E14" s="35"/>
      <c r="F14" s="35"/>
      <c r="G14" s="35"/>
    </row>
    <row r="15">
      <c r="A15" s="35"/>
      <c r="B15" s="35"/>
      <c r="C15" s="35"/>
      <c r="D15" s="35"/>
      <c r="E15" s="35"/>
      <c r="F15" s="35"/>
      <c r="G15" s="35"/>
    </row>
    <row r="16">
      <c r="A16" s="35"/>
      <c r="B16" s="35"/>
      <c r="C16" s="35"/>
      <c r="D16" s="35"/>
      <c r="E16" s="35"/>
      <c r="F16" s="35"/>
      <c r="G16" s="35"/>
    </row>
    <row r="17">
      <c r="A17" s="35"/>
      <c r="B17" s="35"/>
      <c r="C17" s="35"/>
      <c r="D17" s="35"/>
      <c r="E17" s="35"/>
      <c r="F17" s="35"/>
      <c r="G17" s="35"/>
    </row>
    <row r="32">
      <c r="A32" s="17" t="s">
        <v>103</v>
      </c>
    </row>
  </sheetData>
  <mergeCells count="2">
    <mergeCell ref="A1:E1"/>
    <mergeCell ref="A32:I36"/>
  </mergeCells>
  <conditionalFormatting sqref="E6">
    <cfRule type="notContainsBlanks" dxfId="0" priority="1">
      <formula>LEN(TRIM(E6))&gt;0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46">
        <v>0.05</v>
      </c>
      <c r="B1" s="47">
        <v>0.0</v>
      </c>
      <c r="C1" s="48">
        <v>1.0</v>
      </c>
      <c r="D1" s="49">
        <v>2.0</v>
      </c>
      <c r="E1" s="48">
        <v>3.0</v>
      </c>
      <c r="F1" s="49">
        <v>4.0</v>
      </c>
      <c r="G1" s="50">
        <v>5.0</v>
      </c>
      <c r="H1" s="47">
        <v>6.0</v>
      </c>
      <c r="I1" s="50">
        <v>7.0</v>
      </c>
      <c r="J1" s="47">
        <v>8.0</v>
      </c>
      <c r="K1" s="50">
        <v>9.0</v>
      </c>
    </row>
    <row r="2">
      <c r="A2" s="4" t="s">
        <v>26</v>
      </c>
      <c r="B2" s="12">
        <f>12/14</f>
        <v>0.8571428571</v>
      </c>
      <c r="C2" s="12">
        <f t="shared" ref="C2:D2" si="1">14/14</f>
        <v>1</v>
      </c>
      <c r="D2" s="12">
        <f t="shared" si="1"/>
        <v>1</v>
      </c>
      <c r="E2" s="10">
        <f>13/14</f>
        <v>0.9285714286</v>
      </c>
      <c r="F2" s="12">
        <f>12/14</f>
        <v>0.8571428571</v>
      </c>
      <c r="G2" s="12">
        <f t="shared" ref="G2:I2" si="2">11/14</f>
        <v>0.7857142857</v>
      </c>
      <c r="H2" s="12">
        <f t="shared" si="2"/>
        <v>0.7857142857</v>
      </c>
      <c r="I2" s="12">
        <f t="shared" si="2"/>
        <v>0.7857142857</v>
      </c>
      <c r="J2" s="12">
        <f t="shared" ref="J2:K2" si="3">10/14</f>
        <v>0.7142857143</v>
      </c>
      <c r="K2" s="12">
        <f t="shared" si="3"/>
        <v>0.7142857143</v>
      </c>
      <c r="L2" s="35"/>
    </row>
    <row r="3">
      <c r="A3" s="4" t="s">
        <v>27</v>
      </c>
      <c r="B3" s="12">
        <f>(9/15)</f>
        <v>0.6</v>
      </c>
      <c r="C3" s="12">
        <f t="shared" ref="C3:D3" si="4">(11/15)</f>
        <v>0.7333333333</v>
      </c>
      <c r="D3" s="12">
        <f t="shared" si="4"/>
        <v>0.7333333333</v>
      </c>
      <c r="E3" s="12">
        <f>(12/15)</f>
        <v>0.8</v>
      </c>
      <c r="F3" s="12">
        <f>(9/15)</f>
        <v>0.6</v>
      </c>
      <c r="G3" s="12">
        <f>(8/15)</f>
        <v>0.5333333333</v>
      </c>
      <c r="H3" s="12">
        <f t="shared" ref="H3:J3" si="5">(10/15)</f>
        <v>0.6666666667</v>
      </c>
      <c r="I3" s="12">
        <f t="shared" si="5"/>
        <v>0.6666666667</v>
      </c>
      <c r="J3" s="12">
        <f t="shared" si="5"/>
        <v>0.6666666667</v>
      </c>
      <c r="K3" s="12">
        <f>(9/15)</f>
        <v>0.6</v>
      </c>
      <c r="L3" s="35"/>
    </row>
    <row r="4">
      <c r="A4" s="4" t="s">
        <v>28</v>
      </c>
      <c r="B4" s="12">
        <f>(16/18)</f>
        <v>0.8888888889</v>
      </c>
      <c r="C4" s="12">
        <f>(18/18)</f>
        <v>1</v>
      </c>
      <c r="D4" s="12">
        <f>(17/18)</f>
        <v>0.9444444444</v>
      </c>
      <c r="E4" s="12">
        <f>(15/18)</f>
        <v>0.8333333333</v>
      </c>
      <c r="F4" s="12">
        <f t="shared" ref="F4:H4" si="6">(16/18)</f>
        <v>0.8888888889</v>
      </c>
      <c r="G4" s="12">
        <f t="shared" si="6"/>
        <v>0.8888888889</v>
      </c>
      <c r="H4" s="12">
        <f t="shared" si="6"/>
        <v>0.8888888889</v>
      </c>
      <c r="I4" s="12">
        <f>(17/18)</f>
        <v>0.9444444444</v>
      </c>
      <c r="J4" s="12">
        <f>(14/18)</f>
        <v>0.7777777778</v>
      </c>
      <c r="K4" s="12">
        <f>(13/18)</f>
        <v>0.7222222222</v>
      </c>
      <c r="L4" s="35"/>
    </row>
    <row r="5">
      <c r="A5" s="4" t="s">
        <v>29</v>
      </c>
      <c r="B5" s="10">
        <f>9/18</f>
        <v>0.5</v>
      </c>
      <c r="C5" s="10">
        <f>12/18</f>
        <v>0.6666666667</v>
      </c>
      <c r="D5" s="10">
        <f>(14/18)</f>
        <v>0.7777777778</v>
      </c>
      <c r="E5" s="12">
        <f>(13/18)</f>
        <v>0.7222222222</v>
      </c>
      <c r="F5" s="12">
        <f>11/18</f>
        <v>0.6111111111</v>
      </c>
      <c r="G5" s="12">
        <f>12/18</f>
        <v>0.6666666667</v>
      </c>
      <c r="H5" s="12">
        <f>7/18</f>
        <v>0.3888888889</v>
      </c>
      <c r="I5" s="12">
        <f t="shared" ref="I5:J5" si="7">10/18</f>
        <v>0.5555555556</v>
      </c>
      <c r="J5" s="12">
        <f t="shared" si="7"/>
        <v>0.5555555556</v>
      </c>
      <c r="K5" s="12">
        <f>8/18</f>
        <v>0.4444444444</v>
      </c>
      <c r="L5" s="1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4" t="s">
        <v>30</v>
      </c>
      <c r="B6" s="12">
        <f t="shared" ref="B6:E6" si="8">17/17</f>
        <v>1</v>
      </c>
      <c r="C6" s="12">
        <f t="shared" si="8"/>
        <v>1</v>
      </c>
      <c r="D6" s="12">
        <f t="shared" si="8"/>
        <v>1</v>
      </c>
      <c r="E6" s="12">
        <f t="shared" si="8"/>
        <v>1</v>
      </c>
      <c r="F6" s="12">
        <f>15/17</f>
        <v>0.8823529412</v>
      </c>
      <c r="G6" s="12">
        <f>16/17</f>
        <v>0.9411764706</v>
      </c>
      <c r="H6" s="12">
        <f t="shared" ref="H6:K6" si="9">15/17</f>
        <v>0.8823529412</v>
      </c>
      <c r="I6" s="12">
        <f t="shared" si="9"/>
        <v>0.8823529412</v>
      </c>
      <c r="J6" s="12">
        <f t="shared" si="9"/>
        <v>0.8823529412</v>
      </c>
      <c r="K6" s="12">
        <f t="shared" si="9"/>
        <v>0.8823529412</v>
      </c>
      <c r="L6" s="35"/>
    </row>
    <row r="7">
      <c r="A7" s="4" t="s">
        <v>31</v>
      </c>
      <c r="B7" s="12">
        <f>(12/15)</f>
        <v>0.8</v>
      </c>
      <c r="C7" s="10">
        <f>(15/15)</f>
        <v>1</v>
      </c>
      <c r="D7" s="12">
        <f>(14/15)</f>
        <v>0.9333333333</v>
      </c>
      <c r="E7" s="12">
        <f t="shared" ref="E7:F7" si="10">(15/15)</f>
        <v>1</v>
      </c>
      <c r="F7" s="12">
        <f t="shared" si="10"/>
        <v>1</v>
      </c>
      <c r="G7" s="12">
        <f>(15/150)</f>
        <v>0.1</v>
      </c>
      <c r="H7" s="12">
        <f t="shared" ref="H7:I7" si="11">(15/15)</f>
        <v>1</v>
      </c>
      <c r="I7" s="12">
        <f t="shared" si="11"/>
        <v>1</v>
      </c>
      <c r="J7" s="10">
        <f>((13/15))</f>
        <v>0.8666666667</v>
      </c>
      <c r="K7" s="12">
        <f>(12/15)</f>
        <v>0.8</v>
      </c>
      <c r="L7" s="35"/>
    </row>
    <row r="8">
      <c r="A8" s="4" t="s">
        <v>32</v>
      </c>
      <c r="B8" s="12">
        <f>19/21</f>
        <v>0.9047619048</v>
      </c>
      <c r="C8" s="12">
        <f>20/21</f>
        <v>0.9523809524</v>
      </c>
      <c r="D8" s="12">
        <f>19/21</f>
        <v>0.9047619048</v>
      </c>
      <c r="E8" s="12">
        <f>20/21</f>
        <v>0.9523809524</v>
      </c>
      <c r="F8" s="12">
        <f>19/21</f>
        <v>0.9047619048</v>
      </c>
      <c r="G8" s="12">
        <f>17/21</f>
        <v>0.8095238095</v>
      </c>
      <c r="H8" s="12">
        <f t="shared" ref="H8:H9" si="14">18/21</f>
        <v>0.8571428571</v>
      </c>
      <c r="I8" s="12">
        <f>17/21</f>
        <v>0.8095238095</v>
      </c>
      <c r="J8" s="10">
        <f>18/21</f>
        <v>0.8571428571</v>
      </c>
      <c r="K8" s="12">
        <f>16/21</f>
        <v>0.7619047619</v>
      </c>
      <c r="L8" s="35"/>
    </row>
    <row r="9">
      <c r="A9" s="4" t="s">
        <v>33</v>
      </c>
      <c r="B9" s="12">
        <f>21/21</f>
        <v>1</v>
      </c>
      <c r="C9" s="12">
        <f t="shared" ref="C9:D9" si="12">19/21</f>
        <v>0.9047619048</v>
      </c>
      <c r="D9" s="12">
        <f t="shared" si="12"/>
        <v>0.9047619048</v>
      </c>
      <c r="E9" s="12">
        <f t="shared" ref="E9:F9" si="13">18/21</f>
        <v>0.8571428571</v>
      </c>
      <c r="F9" s="12">
        <f t="shared" si="13"/>
        <v>0.8571428571</v>
      </c>
      <c r="G9" s="12">
        <f>19/21</f>
        <v>0.9047619048</v>
      </c>
      <c r="H9" s="12">
        <f t="shared" si="14"/>
        <v>0.8571428571</v>
      </c>
      <c r="I9" s="12">
        <f>19/21</f>
        <v>0.9047619048</v>
      </c>
      <c r="J9" s="12">
        <f>20/21</f>
        <v>0.9523809524</v>
      </c>
      <c r="K9" s="12">
        <f>19/21</f>
        <v>0.9047619048</v>
      </c>
      <c r="L9" s="35"/>
    </row>
    <row r="10">
      <c r="A10" s="13" t="s">
        <v>34</v>
      </c>
      <c r="B10" s="14">
        <f t="shared" ref="B10:K10" si="15">AVERAGE(B2:B9)</f>
        <v>0.8188492063</v>
      </c>
      <c r="C10" s="14">
        <f t="shared" si="15"/>
        <v>0.9071428571</v>
      </c>
      <c r="D10" s="14">
        <f t="shared" si="15"/>
        <v>0.8998015873</v>
      </c>
      <c r="E10" s="14">
        <f t="shared" si="15"/>
        <v>0.8867063492</v>
      </c>
      <c r="F10" s="14">
        <f t="shared" si="15"/>
        <v>0.82517507</v>
      </c>
      <c r="G10" s="14">
        <f t="shared" si="15"/>
        <v>0.7037581699</v>
      </c>
      <c r="H10" s="14">
        <f t="shared" si="15"/>
        <v>0.7908496732</v>
      </c>
      <c r="I10" s="14">
        <f t="shared" si="15"/>
        <v>0.818627451</v>
      </c>
      <c r="J10" s="14">
        <f t="shared" si="15"/>
        <v>0.7841036415</v>
      </c>
      <c r="K10" s="14">
        <f t="shared" si="15"/>
        <v>0.7287464986</v>
      </c>
      <c r="L10" s="35"/>
    </row>
    <row r="11">
      <c r="A11" s="10"/>
      <c r="B11" s="10">
        <f>AVERAGE(B10:K10)</f>
        <v>0.8163760504</v>
      </c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5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5"/>
    </row>
    <row r="14">
      <c r="A14" s="51" t="s">
        <v>104</v>
      </c>
      <c r="B14" s="10">
        <v>0.94</v>
      </c>
      <c r="C14" s="12"/>
      <c r="D14" s="12"/>
      <c r="E14" s="10"/>
      <c r="F14" s="12"/>
      <c r="G14" s="12"/>
      <c r="H14" s="12"/>
      <c r="I14" s="12"/>
      <c r="J14" s="12"/>
      <c r="K14" s="12"/>
      <c r="L14" s="35"/>
    </row>
    <row r="15">
      <c r="A15" s="51" t="s">
        <v>105</v>
      </c>
      <c r="B15" s="12">
        <f>(11/15)</f>
        <v>0.7333333333</v>
      </c>
      <c r="C15" s="12"/>
      <c r="D15" s="12"/>
      <c r="E15" s="12"/>
      <c r="F15" s="12"/>
      <c r="G15" s="12"/>
      <c r="H15" s="12"/>
      <c r="I15" s="12"/>
      <c r="J15" s="12"/>
      <c r="K15" s="12"/>
      <c r="L15" s="35"/>
    </row>
    <row r="16">
      <c r="A16" s="51" t="s">
        <v>28</v>
      </c>
      <c r="B16" s="10">
        <v>0.9</v>
      </c>
      <c r="C16" s="12"/>
      <c r="D16" s="12"/>
      <c r="E16" s="12"/>
      <c r="F16" s="12"/>
      <c r="G16" s="12"/>
      <c r="H16" s="12"/>
      <c r="I16" s="12"/>
      <c r="J16" s="12"/>
      <c r="K16" s="12"/>
      <c r="L16" s="35"/>
    </row>
    <row r="17">
      <c r="A17" s="51" t="s">
        <v>32</v>
      </c>
      <c r="B17" s="10">
        <v>0.92</v>
      </c>
      <c r="C17" s="12"/>
      <c r="D17" s="12"/>
      <c r="E17" s="12"/>
      <c r="F17" s="12"/>
      <c r="G17" s="12"/>
      <c r="H17" s="12"/>
      <c r="I17" s="12"/>
      <c r="J17" s="12"/>
      <c r="K17" s="12"/>
      <c r="L17" s="35"/>
    </row>
    <row r="18">
      <c r="A18" s="51" t="s">
        <v>27</v>
      </c>
      <c r="B18" s="12">
        <f>(7/15)</f>
        <v>0.4666666667</v>
      </c>
      <c r="C18" s="12"/>
      <c r="D18" s="12"/>
      <c r="E18" s="12"/>
      <c r="F18" s="12"/>
      <c r="G18" s="12"/>
      <c r="H18" s="12"/>
      <c r="I18" s="12"/>
      <c r="J18" s="12"/>
      <c r="K18" s="12"/>
      <c r="L18" s="35"/>
    </row>
    <row r="19">
      <c r="A19" s="51" t="s">
        <v>106</v>
      </c>
      <c r="B19" s="52">
        <v>0.9095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51" t="s">
        <v>29</v>
      </c>
      <c r="B20" s="9">
        <f>6/18</f>
        <v>0.3333333333</v>
      </c>
      <c r="C20" s="9"/>
      <c r="D20" s="9"/>
      <c r="E20" s="9"/>
      <c r="F20" s="9"/>
      <c r="G20" s="9"/>
      <c r="H20" s="9"/>
      <c r="I20" s="9"/>
      <c r="J20" s="9"/>
      <c r="K20" s="9"/>
      <c r="L20" s="35"/>
    </row>
    <row r="21">
      <c r="A21" s="51" t="s">
        <v>107</v>
      </c>
      <c r="B21" s="10">
        <v>0.84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>
      <c r="B22" s="53">
        <f>AVERAGE(B14:B21)</f>
        <v>0.7553541667</v>
      </c>
    </row>
    <row r="23">
      <c r="A23" s="17" t="s">
        <v>108</v>
      </c>
    </row>
    <row r="31">
      <c r="A31" s="17" t="s">
        <v>109</v>
      </c>
    </row>
  </sheetData>
  <mergeCells count="1">
    <mergeCell ref="A31:I3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